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44" i="3"/>
  <c r="F230" i="1"/>
  <c r="E226"/>
  <c r="E222"/>
  <c r="F220"/>
  <c r="E218"/>
  <c r="E216"/>
  <c r="F215"/>
  <c r="C215"/>
  <c r="F214"/>
  <c r="C214"/>
  <c r="F213"/>
  <c r="C213"/>
  <c r="F212"/>
  <c r="C212"/>
  <c r="E200" l="1"/>
  <c r="E204" s="1"/>
  <c r="E197"/>
  <c r="C192"/>
  <c r="C193"/>
  <c r="C194"/>
  <c r="F194" s="1"/>
  <c r="C191"/>
  <c r="F191" s="1"/>
  <c r="E195"/>
  <c r="F193"/>
  <c r="F192"/>
  <c r="E47" i="3"/>
  <c r="F39"/>
  <c r="F22"/>
  <c r="E22"/>
  <c r="D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H11" s="1"/>
  <c r="G12"/>
  <c r="G11"/>
  <c r="F167" i="1"/>
  <c r="F175"/>
  <c r="F142" s="1"/>
  <c r="F144"/>
  <c r="G157"/>
  <c r="F96"/>
  <c r="F74"/>
  <c r="F75"/>
  <c r="F127"/>
  <c r="F126"/>
  <c r="E49" i="3" l="1"/>
  <c r="H22"/>
  <c r="G22"/>
  <c r="F140" i="1"/>
  <c r="F141"/>
  <c r="F155" s="1"/>
  <c r="F71"/>
  <c r="F122"/>
  <c r="E124"/>
  <c r="F100" s="1"/>
  <c r="F104" l="1"/>
  <c r="F70" s="1"/>
  <c r="F72"/>
  <c r="G85"/>
  <c r="F69" l="1"/>
  <c r="F83" s="1"/>
  <c r="F68"/>
  <c r="E67" i="2" l="1"/>
  <c r="E59"/>
  <c r="D53"/>
  <c r="E44"/>
  <c r="E36"/>
  <c r="K27"/>
  <c r="J27"/>
  <c r="L25"/>
  <c r="L20"/>
  <c r="L19"/>
  <c r="L18"/>
  <c r="L17"/>
  <c r="L16"/>
  <c r="L15"/>
  <c r="L14"/>
  <c r="L12"/>
  <c r="K10"/>
  <c r="K22" s="1"/>
  <c r="J10"/>
  <c r="J22" s="1"/>
  <c r="H10"/>
  <c r="H22" s="1"/>
  <c r="F10"/>
  <c r="F22" s="1"/>
  <c r="D10"/>
  <c r="D22" s="1"/>
  <c r="L22" s="1"/>
  <c r="J9"/>
  <c r="L9" s="1"/>
  <c r="K8"/>
  <c r="H8"/>
  <c r="H27" s="1"/>
  <c r="F8"/>
  <c r="F27" s="1"/>
  <c r="D8"/>
  <c r="D27" s="1"/>
  <c r="F38" i="1"/>
  <c r="F31"/>
  <c r="F21"/>
  <c r="F9"/>
  <c r="F20" s="1"/>
  <c r="L27" i="2" l="1"/>
  <c r="L8"/>
  <c r="L10"/>
</calcChain>
</file>

<file path=xl/sharedStrings.xml><?xml version="1.0" encoding="utf-8"?>
<sst xmlns="http://schemas.openxmlformats.org/spreadsheetml/2006/main" count="385" uniqueCount="233">
  <si>
    <t xml:space="preserve">                                                Отчёт</t>
  </si>
  <si>
    <r>
      <t xml:space="preserve">Управляющей компании ООО "Нерюнгринская жилищная компания" перед собственниками помещений о выполненной за  2011 год работе    по содержанию общего имущества                                                                                     </t>
    </r>
    <r>
      <rPr>
        <b/>
        <u/>
        <sz val="10"/>
        <rFont val="Arial"/>
        <family val="2"/>
        <charset val="204"/>
      </rPr>
      <t>ж/д №3 по ул. Мира</t>
    </r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</si>
  <si>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</si>
  <si>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</si>
  <si>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</si>
  <si>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</si>
  <si>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</si>
  <si>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 xml:space="preserve">начислено </t>
  </si>
  <si>
    <t xml:space="preserve">оплачено </t>
  </si>
  <si>
    <t>Предъявлено по услугам всего: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</si>
  <si>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</si>
  <si>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</si>
  <si>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</si>
  <si>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</si>
  <si>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</si>
  <si>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</si>
  <si>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Домофон</t>
  </si>
  <si>
    <t>Задолженность дома перед управляющей компанией за выполненные работы на 01.01.11</t>
  </si>
  <si>
    <t>Задолженность жителей по платежам за ЖУ на 01.01.11</t>
  </si>
  <si>
    <t>Задолженность дома на 31.12.11 перед  УК  (870,05+188,80-893,01=165,84 т.р.)</t>
  </si>
  <si>
    <t>Задолженность жителей по платежам за ЖУ на 31.12.11                                                                          (927,97-893,01+124,41=159,37 т.р.)</t>
  </si>
  <si>
    <t>Таблица № 2</t>
  </si>
  <si>
    <t>Перечень работ по текущему ремонту за  2011г.</t>
  </si>
  <si>
    <t>Смена счетчиков ВРУ</t>
  </si>
  <si>
    <t>Ремонт лифта</t>
  </si>
  <si>
    <t>Гос. поверка измерительных приборов</t>
  </si>
  <si>
    <t>Ремонт входа в подъезд и мусорокамеры, установка мет двери в мусорокамеру</t>
  </si>
  <si>
    <t>Смена мусорокарманов (6,9 эт.), установка манометров</t>
  </si>
  <si>
    <t>Ремонт меж/панельных швов (кв.25.37,39)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</si>
  <si>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</si>
  <si>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</si>
  <si>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</si>
  <si>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</si>
  <si>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</si>
  <si>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</si>
  <si>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</si>
  <si>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</si>
  <si>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</si>
  <si>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</si>
  <si>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r>
      <t xml:space="preserve">1.Заявок поступило </t>
    </r>
    <r>
      <rPr>
        <b/>
        <u/>
        <sz val="8"/>
        <rFont val="Arial"/>
        <family val="2"/>
        <charset val="204"/>
      </rPr>
      <t xml:space="preserve"> 106 </t>
    </r>
    <r>
      <rPr>
        <sz val="8"/>
        <rFont val="Arial"/>
        <family val="2"/>
        <charset val="204"/>
      </rPr>
      <t xml:space="preserve">  , выполнено </t>
    </r>
    <r>
      <rPr>
        <b/>
        <sz val="8"/>
        <rFont val="Arial"/>
        <family val="2"/>
        <charset val="204"/>
      </rPr>
      <t>106</t>
    </r>
    <r>
      <rPr>
        <sz val="8"/>
        <rFont val="Arial"/>
        <family val="2"/>
        <charset val="204"/>
      </rPr>
      <t xml:space="preserve"> </t>
    </r>
    <r>
      <rPr>
        <b/>
        <sz val="8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</si>
  <si>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8"/>
        <rFont val="Arial"/>
        <family val="2"/>
        <charset val="204"/>
      </rPr>
      <t xml:space="preserve">- </t>
    </r>
    <r>
      <rPr>
        <b/>
        <u/>
        <sz val="8"/>
        <rFont val="Arial"/>
        <family val="2"/>
        <charset val="204"/>
      </rPr>
      <t xml:space="preserve">222,0  м3 </t>
    </r>
  </si>
  <si>
    <r>
      <t xml:space="preserve">    Крупногабаритных бытовых отходов</t>
    </r>
    <r>
      <rPr>
        <b/>
        <u/>
        <sz val="8"/>
        <rFont val="Arial"/>
        <family val="2"/>
        <charset val="204"/>
      </rPr>
      <t>- 14,80 м3</t>
    </r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</si>
  <si>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</si>
  <si>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</si>
  <si>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</si>
  <si>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</si>
  <si>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</si>
  <si>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>Сбор квартплаты на 31.12.2011г. Составил    96 %</t>
  </si>
  <si>
    <t xml:space="preserve">Генеральный директор ООО "НЖК"              </t>
  </si>
  <si>
    <t>Сечина М.В.</t>
  </si>
  <si>
    <t>Исп. Бухгалтер</t>
  </si>
  <si>
    <t>Ржевская С.В.</t>
  </si>
  <si>
    <t>тел. 4-29-60</t>
  </si>
  <si>
    <t xml:space="preserve">Сводный отчет по содержанию общего многоквартирного дома по </t>
  </si>
  <si>
    <t>адресу ул. Мира 3 2006-2010 г.г.</t>
  </si>
  <si>
    <t>Всего за</t>
  </si>
  <si>
    <t>2006 год.</t>
  </si>
  <si>
    <t>2007 год</t>
  </si>
  <si>
    <t>2008 год.</t>
  </si>
  <si>
    <t>2009 г.</t>
  </si>
  <si>
    <t>2010 г.</t>
  </si>
  <si>
    <t>период</t>
  </si>
  <si>
    <t>ДОХОДЫ</t>
  </si>
  <si>
    <t>Оплачено населением</t>
  </si>
  <si>
    <t>ЗАТРАТЫ</t>
  </si>
  <si>
    <t>Техническое обслуживание и содержание</t>
  </si>
  <si>
    <t>общего имущества дома</t>
  </si>
  <si>
    <t xml:space="preserve">Тек. ремонт </t>
  </si>
  <si>
    <t>Вывоз и переработка мусора</t>
  </si>
  <si>
    <t>электроэнергия</t>
  </si>
  <si>
    <t>ИТП ( обслуживание +электроэнергия)</t>
  </si>
  <si>
    <t>Обслуживание домофона</t>
  </si>
  <si>
    <t xml:space="preserve"> Ком услуги (вода +стоки)</t>
  </si>
  <si>
    <t>Техническое обслуживание лифтов</t>
  </si>
  <si>
    <t>Задолженность населения</t>
  </si>
  <si>
    <t xml:space="preserve">перед УК за </t>
  </si>
  <si>
    <t>вып. Работы</t>
  </si>
  <si>
    <t>начислено населению за ЖКУ</t>
  </si>
  <si>
    <t>задолженность населения за ЖКУ</t>
  </si>
  <si>
    <t xml:space="preserve">№ </t>
  </si>
  <si>
    <t>наименование затрат по текущему ремонту 2006</t>
  </si>
  <si>
    <t>01.05.2010 г. передано по лицевым счетам населения в ОАО "НГВК"  вода на сумму 78,04 тыс.руб.</t>
  </si>
  <si>
    <t>Высоковольтное испытание эл/оборудования</t>
  </si>
  <si>
    <t>Остекление ж/дома</t>
  </si>
  <si>
    <t>Тех обследование лифта</t>
  </si>
  <si>
    <t>Регулировка и наладка инж. сетей</t>
  </si>
  <si>
    <t>Текущей ремонт систем вентиляции</t>
  </si>
  <si>
    <t>Итого</t>
  </si>
  <si>
    <t>наименование затрат по текущему ремонту 2007</t>
  </si>
  <si>
    <t>Гос. Поверка измерительных приборов</t>
  </si>
  <si>
    <t>Ремонт домофона</t>
  </si>
  <si>
    <t>Ремонт бал/примыканий</t>
  </si>
  <si>
    <t>Установка песочница, завоз песка</t>
  </si>
  <si>
    <t>Ремонт подъезда</t>
  </si>
  <si>
    <t>Расшифровка статьи "Текущий ремонт" 2008</t>
  </si>
  <si>
    <t>наименование</t>
  </si>
  <si>
    <t>сумма</t>
  </si>
  <si>
    <t>Замена автоматических выключателей</t>
  </si>
  <si>
    <t>Ремонт межпанельных швов</t>
  </si>
  <si>
    <t>Остекление машинных отд лифта</t>
  </si>
  <si>
    <t>Утепление дверей и установка двери</t>
  </si>
  <si>
    <t>наименование затрат по текущему ремонту 2009</t>
  </si>
  <si>
    <t>Замена труб ( канализация в подвале)</t>
  </si>
  <si>
    <t>Установка светильника в тамбуре</t>
  </si>
  <si>
    <t>наименование затрат по текущему ремонту 2010</t>
  </si>
  <si>
    <t>Замена эл/питания на ИТП</t>
  </si>
  <si>
    <t>Монтаж источника аварийного освещения в кабине лифта</t>
  </si>
  <si>
    <t>Монтаж малых форм детской площадки</t>
  </si>
  <si>
    <t>Текущей ремонт тамбура</t>
  </si>
  <si>
    <t>Приемка эл/счетчика</t>
  </si>
  <si>
    <t xml:space="preserve">                                                           Отчет</t>
  </si>
  <si>
    <t>Предъявлено услуг Управляющей компанией:</t>
  </si>
  <si>
    <t>Оплачено за ЖУ  Управляющий компании за 2012г</t>
  </si>
  <si>
    <t xml:space="preserve">Задолженность ТСЖ перед УК по выполненным работам  на 01.01.12 </t>
  </si>
  <si>
    <t>Электроиспытания</t>
  </si>
  <si>
    <t>Монтаж аварийного освещения лифта кабины</t>
  </si>
  <si>
    <r>
      <t xml:space="preserve">Управляющей компании ООО "Нерюнгринская жилищная компания" перед собственниками помещений о выполненной за  2012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№3 по ул. Мира</t>
    </r>
  </si>
  <si>
    <t>Перечень работ по текущему ремонту за в 2012г.</t>
  </si>
  <si>
    <r>
      <t>2.Вывезено твердых бытовых отходов</t>
    </r>
    <r>
      <rPr>
        <u/>
        <sz val="9"/>
        <rFont val="Arial"/>
        <family val="2"/>
        <charset val="204"/>
      </rPr>
      <t>-</t>
    </r>
    <r>
      <rPr>
        <b/>
        <u/>
        <sz val="9"/>
        <rFont val="Arial"/>
        <family val="2"/>
        <charset val="204"/>
      </rPr>
      <t xml:space="preserve">276,00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</si>
  <si>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- 28,5 м3</t>
    </r>
  </si>
  <si>
    <t>Поверка тепловычеслителей</t>
  </si>
  <si>
    <t>Изготовление и установка металлич.лестниц в лифтовом помещении</t>
  </si>
  <si>
    <t>Ремонт б/примыкания кв 38,39 .Смена вентиля (ИТП). Подвал</t>
  </si>
  <si>
    <t>Ремонт межпанельных швов кв 4.12.33</t>
  </si>
  <si>
    <t>Окраска МАФ .металлич.поверхност.Сантехнические работы (подвал)</t>
  </si>
  <si>
    <t>начислено по отчетам ОАО "ИВЦ" без найма</t>
  </si>
  <si>
    <t>оплачено  по отчетам ОАО "ИВЦ" без найма</t>
  </si>
  <si>
    <t>Текущий ремонт (начисленный по отчетам ИВЦ за 2012г</t>
  </si>
  <si>
    <r>
      <t xml:space="preserve">Текущий ремонт выполненный </t>
    </r>
    <r>
      <rPr>
        <i/>
        <sz val="10.5"/>
        <rFont val="Arial"/>
        <family val="2"/>
        <charset val="204"/>
      </rPr>
      <t>(см. таб № 2)</t>
    </r>
  </si>
  <si>
    <t>Площадь дома</t>
  </si>
  <si>
    <t>Тариф</t>
  </si>
  <si>
    <t>За январь-декабрь  тыс.</t>
  </si>
  <si>
    <t>Текущий ремонт    за 2012г начисленный</t>
  </si>
  <si>
    <t>Всего начислено за год ТО и Т/Р</t>
  </si>
  <si>
    <t xml:space="preserve">Добавлено за обслуж лифтов </t>
  </si>
  <si>
    <t>июль-декабрь</t>
  </si>
  <si>
    <t>Добавлено за обслуж ИТП</t>
  </si>
  <si>
    <r>
      <t>1.Заявок поступило 63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63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</si>
  <si>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t>Сбор квартплаты на 31.12.2012г. Составил    99 %</t>
  </si>
  <si>
    <t>Задолженность жителей  по платежам за ЖУ на 01.01.12 по ИВЦ  с наймом</t>
  </si>
  <si>
    <t>Задолженность жителей  по платежам за ЖУ на 01.01.13 по ИВЦ  с наймом</t>
  </si>
  <si>
    <t>Начисл.тек.рем по ИВЦ 2006-2011</t>
  </si>
  <si>
    <t>Выполнен. Тек.ремот 2006-2011</t>
  </si>
  <si>
    <t>393,54+82,55=476,09</t>
  </si>
  <si>
    <t>2806,6*2,62*72=517</t>
  </si>
  <si>
    <t>517-476,19=-40,81</t>
  </si>
  <si>
    <t>в т .ч по текущему ремонту( -40,81+-88,24-68,77=-60,28)</t>
  </si>
  <si>
    <t xml:space="preserve"> Задолженность ТСЖ перед УК по выполненным работам  на 01.01.2013   (188,80+938,77-922,31=205,26)</t>
  </si>
  <si>
    <t>выполненный т/р  476,9  за 2006-2011</t>
  </si>
  <si>
    <t>начисленный по ИВЦ   517</t>
  </si>
  <si>
    <t>разница   -40,1  на 01.01.12</t>
  </si>
  <si>
    <t>в т.ч по тек. Ремонту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</si>
  <si>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№3 по ул. Мира</t>
    </r>
  </si>
  <si>
    <t>Перечень работ по текущему ремонту за в 2013г.</t>
  </si>
  <si>
    <t>Смена комплекта термопреобразователя (ИТП)</t>
  </si>
  <si>
    <t>Прокладка труб ХВС,ГВС, (для мытья полов)</t>
  </si>
  <si>
    <t>Ремонт кровли кв. 3 39 (частичный ремонт)</t>
  </si>
  <si>
    <t>Оплачено за ЖУ  Управляющий компании за 2013г</t>
  </si>
  <si>
    <t>Задолженность жителей  по платежам за ЖУ на 01.01.14 по ИВЦ  с наймом</t>
  </si>
  <si>
    <t>Сбор квартплаты на 31.12.2013г. Составил    92,4 %</t>
  </si>
  <si>
    <r>
      <t>1.Заявок поступило 38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38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</si>
  <si>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-184</t>
    </r>
    <r>
      <rPr>
        <b/>
        <u/>
        <sz val="9"/>
        <rFont val="Arial"/>
        <family val="2"/>
        <charset val="204"/>
      </rPr>
      <t xml:space="preserve">,70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</si>
  <si>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- 20,6 м3</t>
    </r>
  </si>
  <si>
    <t>Замена насоса (ИТП)</t>
  </si>
  <si>
    <t>Тек.ремонт выполненный (2006-2011)</t>
  </si>
  <si>
    <t>С-до на 01.01.2012</t>
  </si>
  <si>
    <t>Тек.ремонт начисленный за 2012г</t>
  </si>
  <si>
    <t>Тек. Ремонт выполненный за 2012г</t>
  </si>
  <si>
    <t>С-до на 01.01.2013</t>
  </si>
  <si>
    <t>Тек.ремонт оплаченный за 2013г</t>
  </si>
  <si>
    <t>Тек. Ремонт выполненный за 2013г</t>
  </si>
  <si>
    <t>С-до на 01.01.2014</t>
  </si>
  <si>
    <t>мы должны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</si>
  <si>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</si>
  <si>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</si>
  <si>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</si>
  <si>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</si>
  <si>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</si>
  <si>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</si>
  <si>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Задолженность по кварплате и текущему ремонту на 01.01.13г.(+долг,     -переплата</t>
  </si>
  <si>
    <t>Доходы</t>
  </si>
  <si>
    <t>Задолженность по кварплате и текущему ремонту за 2013 г. на 01.01.13г.(+долг,       -переплата)</t>
  </si>
  <si>
    <t>Всего задолженность по кварплате и текущему ремонту на 01.01.14г.(с учетом долга на начало года)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</si>
  <si>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</si>
  <si>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</si>
  <si>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</si>
  <si>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</si>
  <si>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</si>
  <si>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</si>
  <si>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</si>
  <si>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</si>
  <si>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</si>
  <si>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</si>
  <si>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</si>
  <si>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</si>
  <si>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</si>
  <si>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</si>
  <si>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Основные показатели жилого дома за 2013 год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</si>
  <si>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</si>
  <si>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</si>
  <si>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</si>
  <si>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</si>
  <si>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</si>
  <si>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</si>
  <si>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</si>
  <si>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</si>
  <si>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</si>
  <si>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Штрафные санкции по пожарной безопастности</t>
  </si>
  <si>
    <t>Задолженность по текущему ремонту на 01.01.2013</t>
  </si>
  <si>
    <t>Отчет о доходах и расходах за 2013 год по жилому дому ул.Мира 3</t>
  </si>
  <si>
    <t>Перечень работ по текущему ремонту  в 2013г.</t>
  </si>
  <si>
    <t>Задолженность по текущему ремонту на 01.01.2014</t>
  </si>
  <si>
    <t>Текущий ремонт (оплаченный по отчетам ИВЦ за 2013г</t>
  </si>
  <si>
    <t>тариф</t>
  </si>
  <si>
    <t>2006г</t>
  </si>
  <si>
    <t>Тек.рем начисл за  (2006-)</t>
  </si>
  <si>
    <t>Тек.рем начисл за  (2007-)</t>
  </si>
  <si>
    <t>Тек.рем начисл за  (2008-2009)</t>
  </si>
  <si>
    <t>Тек.рем начисл за  (2010-2011)</t>
  </si>
  <si>
    <t>83,6 площадь Каминская</t>
  </si>
  <si>
    <t>Тек.ремонт оплаченный за 2012г</t>
  </si>
  <si>
    <t>ИТП   3,71-1,74=1,97</t>
  </si>
  <si>
    <t xml:space="preserve">с 2007г </t>
  </si>
  <si>
    <t>Выплаты с текущего ремонта</t>
  </si>
  <si>
    <t>Дефицит ИТП  2012г</t>
  </si>
  <si>
    <t>84,85-57,25=27,60</t>
  </si>
  <si>
    <t>Дефицит ИТП  2013г</t>
  </si>
  <si>
    <t>60,11-37,05=23,06</t>
  </si>
  <si>
    <t>ИТП  дефицит за 2012г.</t>
  </si>
  <si>
    <t>ИТП  дефицит за 8 мес 2013г.</t>
  </si>
  <si>
    <t>Оплачено за т/ремонт 2013</t>
  </si>
  <si>
    <t>Выполнено по т/ремонту</t>
  </si>
  <si>
    <t xml:space="preserve">Генеральный директор ООО "НЖК"                                      Сечина М.В.   </t>
  </si>
</sst>
</file>

<file path=xl/styles.xml><?xml version="1.0" encoding="utf-8"?>
<styleSheet xmlns="http://schemas.openxmlformats.org/spreadsheetml/2006/main">
  <numFmts count="1">
    <numFmt numFmtId="164" formatCode="0.000"/>
  </numFmts>
  <fonts count="29">
    <font>
      <sz val="11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u/>
      <sz val="8"/>
      <name val="Arial"/>
      <family val="2"/>
      <charset val="204"/>
    </font>
    <font>
      <u/>
      <sz val="8"/>
      <name val="Arial"/>
      <family val="2"/>
      <charset val="204"/>
    </font>
    <font>
      <sz val="11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  <font>
      <b/>
      <i/>
      <sz val="14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2" fontId="0" fillId="0" borderId="0" xfId="0" applyNumberForma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10" fontId="5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2" fontId="5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2" fontId="5" fillId="3" borderId="1" xfId="0" applyNumberFormat="1" applyFont="1" applyFill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4" fontId="13" fillId="0" borderId="0" xfId="0" applyNumberFormat="1" applyFont="1" applyAlignment="1">
      <alignment wrapText="1"/>
    </xf>
    <xf numFmtId="2" fontId="13" fillId="0" borderId="0" xfId="0" applyNumberFormat="1" applyFont="1" applyAlignment="1">
      <alignment wrapText="1"/>
    </xf>
    <xf numFmtId="0" fontId="13" fillId="0" borderId="0" xfId="0" applyFont="1" applyAlignment="1">
      <alignment horizontal="left" wrapText="1"/>
    </xf>
    <xf numFmtId="2" fontId="13" fillId="0" borderId="0" xfId="0" applyNumberFormat="1" applyFont="1" applyAlignment="1">
      <alignment horizontal="left" wrapText="1"/>
    </xf>
    <xf numFmtId="0" fontId="18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13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Border="1" applyAlignme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5" fillId="0" borderId="1" xfId="0" applyFont="1" applyBorder="1"/>
    <xf numFmtId="4" fontId="0" fillId="0" borderId="1" xfId="0" applyNumberFormat="1" applyBorder="1"/>
    <xf numFmtId="4" fontId="0" fillId="0" borderId="0" xfId="0" applyNumberFormat="1"/>
    <xf numFmtId="4" fontId="2" fillId="0" borderId="1" xfId="0" applyNumberFormat="1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4" fontId="0" fillId="0" borderId="0" xfId="0" applyNumberFormat="1" applyBorder="1"/>
    <xf numFmtId="0" fontId="0" fillId="0" borderId="0" xfId="0" applyAlignment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4" fontId="2" fillId="4" borderId="1" xfId="0" applyNumberFormat="1" applyFont="1" applyFill="1" applyBorder="1" applyAlignment="1">
      <alignment wrapText="1"/>
    </xf>
    <xf numFmtId="0" fontId="2" fillId="2" borderId="17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wrapText="1"/>
    </xf>
    <xf numFmtId="0" fontId="2" fillId="2" borderId="18" xfId="0" applyFont="1" applyFill="1" applyBorder="1" applyAlignment="1">
      <alignment horizontal="center" wrapText="1"/>
    </xf>
    <xf numFmtId="4" fontId="2" fillId="2" borderId="19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2" fillId="0" borderId="20" xfId="0" applyFont="1" applyBorder="1" applyAlignment="1">
      <alignment wrapText="1"/>
    </xf>
    <xf numFmtId="2" fontId="5" fillId="0" borderId="21" xfId="0" applyNumberFormat="1" applyFont="1" applyBorder="1" applyAlignment="1">
      <alignment wrapText="1"/>
    </xf>
    <xf numFmtId="0" fontId="2" fillId="0" borderId="18" xfId="0" applyFont="1" applyBorder="1" applyAlignment="1">
      <alignment horizontal="center" wrapText="1"/>
    </xf>
    <xf numFmtId="2" fontId="5" fillId="0" borderId="22" xfId="0" applyNumberFormat="1" applyFont="1" applyBorder="1" applyAlignment="1">
      <alignment wrapText="1"/>
    </xf>
    <xf numFmtId="0" fontId="2" fillId="0" borderId="23" xfId="0" applyFont="1" applyBorder="1" applyAlignment="1">
      <alignment horizontal="center" wrapText="1"/>
    </xf>
    <xf numFmtId="2" fontId="2" fillId="0" borderId="24" xfId="0" applyNumberFormat="1" applyFont="1" applyBorder="1" applyAlignment="1">
      <alignment wrapText="1"/>
    </xf>
    <xf numFmtId="0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4" fontId="8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0" fontId="8" fillId="0" borderId="0" xfId="0" applyFont="1" applyAlignment="1">
      <alignment horizontal="left" wrapText="1"/>
    </xf>
    <xf numFmtId="2" fontId="8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horizontal="left" wrapText="1"/>
    </xf>
    <xf numFmtId="4" fontId="4" fillId="2" borderId="7" xfId="0" applyNumberFormat="1" applyFont="1" applyFill="1" applyBorder="1" applyAlignment="1">
      <alignment wrapText="1"/>
    </xf>
    <xf numFmtId="0" fontId="25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0" xfId="0" applyNumberFormat="1" applyFont="1" applyAlignment="1">
      <alignment horizontal="left" wrapText="1"/>
    </xf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0" fillId="3" borderId="0" xfId="0" applyFont="1" applyFill="1" applyAlignment="1">
      <alignment horizontal="center"/>
    </xf>
    <xf numFmtId="0" fontId="0" fillId="3" borderId="0" xfId="0" applyFont="1" applyFill="1"/>
    <xf numFmtId="0" fontId="0" fillId="3" borderId="0" xfId="0" applyFill="1" applyAlignment="1">
      <alignment horizontal="left"/>
    </xf>
    <xf numFmtId="0" fontId="0" fillId="3" borderId="0" xfId="0" applyFont="1" applyFill="1" applyAlignment="1">
      <alignment horizontal="right"/>
    </xf>
    <xf numFmtId="0" fontId="28" fillId="3" borderId="0" xfId="0" applyFont="1" applyFill="1" applyAlignment="1">
      <alignment horizontal="center"/>
    </xf>
    <xf numFmtId="0" fontId="0" fillId="3" borderId="0" xfId="0" applyFont="1" applyFill="1" applyAlignment="1"/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/>
    </xf>
    <xf numFmtId="0" fontId="0" fillId="3" borderId="29" xfId="0" applyFont="1" applyFill="1" applyBorder="1" applyAlignment="1">
      <alignment horizontal="center"/>
    </xf>
    <xf numFmtId="0" fontId="0" fillId="3" borderId="30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/>
    </xf>
    <xf numFmtId="0" fontId="0" fillId="3" borderId="17" xfId="0" applyFont="1" applyFill="1" applyBorder="1" applyAlignment="1">
      <alignment horizontal="center"/>
    </xf>
    <xf numFmtId="0" fontId="0" fillId="3" borderId="12" xfId="0" applyFill="1" applyBorder="1"/>
    <xf numFmtId="164" fontId="0" fillId="3" borderId="1" xfId="0" applyNumberForma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2" fontId="0" fillId="3" borderId="21" xfId="0" applyNumberFormat="1" applyFont="1" applyFill="1" applyBorder="1" applyAlignment="1">
      <alignment horizontal="center"/>
    </xf>
    <xf numFmtId="0" fontId="0" fillId="3" borderId="5" xfId="0" applyFill="1" applyBorder="1"/>
    <xf numFmtId="0" fontId="28" fillId="3" borderId="23" xfId="0" applyFont="1" applyFill="1" applyBorder="1" applyAlignment="1">
      <alignment horizontal="center"/>
    </xf>
    <xf numFmtId="0" fontId="28" fillId="3" borderId="32" xfId="0" applyFont="1" applyFill="1" applyBorder="1"/>
    <xf numFmtId="2" fontId="28" fillId="3" borderId="19" xfId="0" applyNumberFormat="1" applyFont="1" applyFill="1" applyBorder="1" applyAlignment="1">
      <alignment horizontal="center"/>
    </xf>
    <xf numFmtId="2" fontId="28" fillId="3" borderId="24" xfId="0" applyNumberFormat="1" applyFont="1" applyFill="1" applyBorder="1" applyAlignment="1">
      <alignment horizontal="center"/>
    </xf>
    <xf numFmtId="0" fontId="0" fillId="3" borderId="15" xfId="0" applyFont="1" applyFill="1" applyBorder="1" applyAlignment="1">
      <alignment horizontal="center"/>
    </xf>
    <xf numFmtId="0" fontId="0" fillId="3" borderId="16" xfId="0" applyFill="1" applyBorder="1"/>
    <xf numFmtId="0" fontId="0" fillId="3" borderId="16" xfId="0" applyFill="1" applyBorder="1" applyAlignment="1">
      <alignment horizontal="center"/>
    </xf>
    <xf numFmtId="0" fontId="0" fillId="3" borderId="20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21" xfId="0" applyFont="1" applyFill="1" applyBorder="1"/>
    <xf numFmtId="0" fontId="0" fillId="3" borderId="23" xfId="0" applyFont="1" applyFill="1" applyBorder="1" applyAlignment="1">
      <alignment horizontal="center"/>
    </xf>
    <xf numFmtId="0" fontId="0" fillId="3" borderId="19" xfId="0" applyFill="1" applyBorder="1"/>
    <xf numFmtId="0" fontId="0" fillId="3" borderId="19" xfId="0" applyFill="1" applyBorder="1" applyAlignment="1">
      <alignment horizontal="center"/>
    </xf>
    <xf numFmtId="0" fontId="0" fillId="3" borderId="24" xfId="0" applyFont="1" applyFill="1" applyBorder="1"/>
    <xf numFmtId="0" fontId="0" fillId="3" borderId="19" xfId="0" applyFont="1" applyFill="1" applyBorder="1"/>
    <xf numFmtId="0" fontId="26" fillId="3" borderId="24" xfId="0" applyFont="1" applyFill="1" applyBorder="1"/>
    <xf numFmtId="0" fontId="28" fillId="3" borderId="0" xfId="0" applyFont="1" applyFill="1"/>
    <xf numFmtId="0" fontId="26" fillId="3" borderId="19" xfId="0" applyFont="1" applyFill="1" applyBorder="1"/>
    <xf numFmtId="0" fontId="26" fillId="3" borderId="16" xfId="0" applyFont="1" applyFill="1" applyBorder="1" applyAlignment="1">
      <alignment horizontal="center"/>
    </xf>
    <xf numFmtId="164" fontId="26" fillId="3" borderId="24" xfId="0" applyNumberFormat="1" applyFont="1" applyFill="1" applyBorder="1"/>
    <xf numFmtId="2" fontId="26" fillId="3" borderId="24" xfId="0" applyNumberFormat="1" applyFont="1" applyFill="1" applyBorder="1"/>
    <xf numFmtId="9" fontId="0" fillId="0" borderId="0" xfId="0" applyNumberFormat="1" applyFont="1" applyAlignment="1">
      <alignment wrapText="1"/>
    </xf>
    <xf numFmtId="0" fontId="0" fillId="3" borderId="3" xfId="0" applyFont="1" applyFill="1" applyBorder="1" applyAlignment="1">
      <alignment horizontal="center"/>
    </xf>
    <xf numFmtId="0" fontId="26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4" xfId="0" applyFont="1" applyFill="1" applyBorder="1"/>
    <xf numFmtId="0" fontId="26" fillId="3" borderId="5" xfId="0" applyFont="1" applyFill="1" applyBorder="1"/>
    <xf numFmtId="0" fontId="0" fillId="3" borderId="34" xfId="0" applyFont="1" applyFill="1" applyBorder="1" applyAlignment="1">
      <alignment horizontal="center"/>
    </xf>
    <xf numFmtId="0" fontId="0" fillId="3" borderId="8" xfId="0" applyFill="1" applyBorder="1"/>
    <xf numFmtId="0" fontId="0" fillId="3" borderId="8" xfId="0" applyFill="1" applyBorder="1" applyAlignment="1">
      <alignment horizontal="center"/>
    </xf>
    <xf numFmtId="0" fontId="0" fillId="3" borderId="8" xfId="0" applyFont="1" applyFill="1" applyBorder="1"/>
    <xf numFmtId="0" fontId="0" fillId="3" borderId="35" xfId="0" applyFont="1" applyFill="1" applyBorder="1"/>
    <xf numFmtId="0" fontId="0" fillId="3" borderId="36" xfId="0" applyFont="1" applyFill="1" applyBorder="1" applyAlignment="1">
      <alignment horizontal="center"/>
    </xf>
    <xf numFmtId="0" fontId="0" fillId="3" borderId="13" xfId="0" applyFill="1" applyBorder="1"/>
    <xf numFmtId="0" fontId="0" fillId="3" borderId="13" xfId="0" applyFont="1" applyFill="1" applyBorder="1"/>
    <xf numFmtId="0" fontId="0" fillId="3" borderId="37" xfId="0" applyFont="1" applyFill="1" applyBorder="1"/>
    <xf numFmtId="0" fontId="28" fillId="3" borderId="0" xfId="0" applyFont="1" applyFill="1" applyBorder="1" applyAlignment="1">
      <alignment horizontal="center" vertical="center"/>
    </xf>
    <xf numFmtId="0" fontId="16" fillId="0" borderId="0" xfId="0" applyNumberFormat="1" applyFont="1" applyAlignment="1">
      <alignment wrapText="1"/>
    </xf>
    <xf numFmtId="0" fontId="17" fillId="0" borderId="0" xfId="0" applyNumberFormat="1" applyFont="1" applyAlignment="1">
      <alignment horizontal="center" wrapText="1"/>
    </xf>
    <xf numFmtId="0" fontId="10" fillId="0" borderId="0" xfId="0" applyNumberFormat="1" applyFont="1" applyBorder="1" applyAlignment="1">
      <alignment horizontal="left" wrapText="1"/>
    </xf>
    <xf numFmtId="0" fontId="22" fillId="0" borderId="0" xfId="0" applyNumberFormat="1" applyFont="1" applyBorder="1" applyAlignment="1">
      <alignment wrapText="1"/>
    </xf>
    <xf numFmtId="0" fontId="8" fillId="0" borderId="0" xfId="0" applyNumberFormat="1" applyFont="1" applyAlignment="1">
      <alignment horizontal="left" wrapText="1"/>
    </xf>
    <xf numFmtId="0" fontId="4" fillId="0" borderId="25" xfId="0" applyNumberFormat="1" applyFont="1" applyBorder="1" applyAlignment="1">
      <alignment horizontal="right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5" fillId="0" borderId="5" xfId="0" applyNumberFormat="1" applyFont="1" applyBorder="1" applyAlignment="1">
      <alignment horizontal="left" wrapText="1"/>
    </xf>
    <xf numFmtId="10" fontId="4" fillId="0" borderId="14" xfId="0" applyNumberFormat="1" applyFont="1" applyBorder="1" applyAlignment="1">
      <alignment horizontal="right" wrapText="1"/>
    </xf>
    <xf numFmtId="0" fontId="2" fillId="0" borderId="16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2" fillId="0" borderId="19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4" borderId="3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6" fillId="0" borderId="8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0" fontId="4" fillId="0" borderId="14" xfId="0" applyFont="1" applyBorder="1" applyAlignment="1">
      <alignment horizontal="right" wrapText="1"/>
    </xf>
    <xf numFmtId="0" fontId="2" fillId="0" borderId="16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10" fontId="4" fillId="0" borderId="0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wrapText="1"/>
    </xf>
    <xf numFmtId="0" fontId="13" fillId="0" borderId="0" xfId="0" applyNumberFormat="1" applyFont="1" applyAlignment="1">
      <alignment horizontal="left" wrapText="1"/>
    </xf>
    <xf numFmtId="0" fontId="4" fillId="0" borderId="2" xfId="0" applyNumberFormat="1" applyFont="1" applyBorder="1" applyAlignment="1">
      <alignment horizontal="right" wrapText="1"/>
    </xf>
    <xf numFmtId="0" fontId="10" fillId="0" borderId="6" xfId="0" applyNumberFormat="1" applyFont="1" applyBorder="1" applyAlignment="1">
      <alignment horizontal="left" wrapText="1"/>
    </xf>
    <xf numFmtId="0" fontId="12" fillId="0" borderId="0" xfId="0" applyNumberFormat="1" applyFont="1" applyBorder="1" applyAlignment="1">
      <alignment wrapText="1"/>
    </xf>
    <xf numFmtId="0" fontId="2" fillId="0" borderId="0" xfId="0" applyNumberFormat="1" applyFont="1" applyAlignment="1">
      <alignment horizontal="center" wrapText="1"/>
    </xf>
    <xf numFmtId="0" fontId="13" fillId="0" borderId="0" xfId="0" applyNumberFormat="1" applyFont="1" applyAlignment="1">
      <alignment wrapText="1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4" fillId="0" borderId="0" xfId="0" applyNumberFormat="1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26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27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2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right"/>
    </xf>
    <xf numFmtId="0" fontId="27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15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0" fillId="3" borderId="19" xfId="0" applyFont="1" applyFill="1" applyBorder="1" applyAlignment="1">
      <alignment horizontal="center"/>
    </xf>
    <xf numFmtId="0" fontId="28" fillId="3" borderId="0" xfId="0" applyFont="1" applyFill="1" applyBorder="1" applyAlignment="1">
      <alignment horizontal="center" vertical="center"/>
    </xf>
    <xf numFmtId="0" fontId="28" fillId="3" borderId="33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/>
    </xf>
    <xf numFmtId="0" fontId="20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0"/>
  <sheetViews>
    <sheetView topLeftCell="A190" workbookViewId="0">
      <selection activeCell="E207" sqref="E207"/>
    </sheetView>
  </sheetViews>
  <sheetFormatPr defaultRowHeight="15"/>
  <cols>
    <col min="1" max="1" width="5.7109375" style="1" customWidth="1"/>
    <col min="2" max="2" width="31.5703125" style="1" customWidth="1"/>
    <col min="3" max="3" width="19" style="1" customWidth="1"/>
    <col min="4" max="4" width="8.140625" style="1" customWidth="1"/>
    <col min="5" max="5" width="26.28515625" style="1" customWidth="1"/>
    <col min="6" max="6" width="11.5703125" style="1" customWidth="1"/>
    <col min="7" max="7" width="9.140625" style="1"/>
    <col min="8" max="9" width="9.140625" style="2"/>
    <col min="10" max="256" width="9.140625" style="1"/>
    <col min="257" max="257" width="5.7109375" style="1" customWidth="1"/>
    <col min="258" max="258" width="31.5703125" style="1" customWidth="1"/>
    <col min="259" max="259" width="14.85546875" style="1" customWidth="1"/>
    <col min="260" max="260" width="8.140625" style="1" customWidth="1"/>
    <col min="261" max="261" width="26.28515625" style="1" customWidth="1"/>
    <col min="262" max="262" width="11.5703125" style="1" customWidth="1"/>
    <col min="263" max="512" width="9.140625" style="1"/>
    <col min="513" max="513" width="5.7109375" style="1" customWidth="1"/>
    <col min="514" max="514" width="31.5703125" style="1" customWidth="1"/>
    <col min="515" max="515" width="14.85546875" style="1" customWidth="1"/>
    <col min="516" max="516" width="8.140625" style="1" customWidth="1"/>
    <col min="517" max="517" width="26.28515625" style="1" customWidth="1"/>
    <col min="518" max="518" width="11.5703125" style="1" customWidth="1"/>
    <col min="519" max="768" width="9.140625" style="1"/>
    <col min="769" max="769" width="5.7109375" style="1" customWidth="1"/>
    <col min="770" max="770" width="31.5703125" style="1" customWidth="1"/>
    <col min="771" max="771" width="14.85546875" style="1" customWidth="1"/>
    <col min="772" max="772" width="8.140625" style="1" customWidth="1"/>
    <col min="773" max="773" width="26.28515625" style="1" customWidth="1"/>
    <col min="774" max="774" width="11.5703125" style="1" customWidth="1"/>
    <col min="775" max="1024" width="9.140625" style="1"/>
    <col min="1025" max="1025" width="5.7109375" style="1" customWidth="1"/>
    <col min="1026" max="1026" width="31.5703125" style="1" customWidth="1"/>
    <col min="1027" max="1027" width="14.85546875" style="1" customWidth="1"/>
    <col min="1028" max="1028" width="8.140625" style="1" customWidth="1"/>
    <col min="1029" max="1029" width="26.28515625" style="1" customWidth="1"/>
    <col min="1030" max="1030" width="11.5703125" style="1" customWidth="1"/>
    <col min="1031" max="1280" width="9.140625" style="1"/>
    <col min="1281" max="1281" width="5.7109375" style="1" customWidth="1"/>
    <col min="1282" max="1282" width="31.5703125" style="1" customWidth="1"/>
    <col min="1283" max="1283" width="14.85546875" style="1" customWidth="1"/>
    <col min="1284" max="1284" width="8.140625" style="1" customWidth="1"/>
    <col min="1285" max="1285" width="26.28515625" style="1" customWidth="1"/>
    <col min="1286" max="1286" width="11.5703125" style="1" customWidth="1"/>
    <col min="1287" max="1536" width="9.140625" style="1"/>
    <col min="1537" max="1537" width="5.7109375" style="1" customWidth="1"/>
    <col min="1538" max="1538" width="31.5703125" style="1" customWidth="1"/>
    <col min="1539" max="1539" width="14.85546875" style="1" customWidth="1"/>
    <col min="1540" max="1540" width="8.140625" style="1" customWidth="1"/>
    <col min="1541" max="1541" width="26.28515625" style="1" customWidth="1"/>
    <col min="1542" max="1542" width="11.5703125" style="1" customWidth="1"/>
    <col min="1543" max="1792" width="9.140625" style="1"/>
    <col min="1793" max="1793" width="5.7109375" style="1" customWidth="1"/>
    <col min="1794" max="1794" width="31.5703125" style="1" customWidth="1"/>
    <col min="1795" max="1795" width="14.85546875" style="1" customWidth="1"/>
    <col min="1796" max="1796" width="8.140625" style="1" customWidth="1"/>
    <col min="1797" max="1797" width="26.28515625" style="1" customWidth="1"/>
    <col min="1798" max="1798" width="11.5703125" style="1" customWidth="1"/>
    <col min="1799" max="2048" width="9.140625" style="1"/>
    <col min="2049" max="2049" width="5.7109375" style="1" customWidth="1"/>
    <col min="2050" max="2050" width="31.5703125" style="1" customWidth="1"/>
    <col min="2051" max="2051" width="14.85546875" style="1" customWidth="1"/>
    <col min="2052" max="2052" width="8.140625" style="1" customWidth="1"/>
    <col min="2053" max="2053" width="26.28515625" style="1" customWidth="1"/>
    <col min="2054" max="2054" width="11.5703125" style="1" customWidth="1"/>
    <col min="2055" max="2304" width="9.140625" style="1"/>
    <col min="2305" max="2305" width="5.7109375" style="1" customWidth="1"/>
    <col min="2306" max="2306" width="31.5703125" style="1" customWidth="1"/>
    <col min="2307" max="2307" width="14.85546875" style="1" customWidth="1"/>
    <col min="2308" max="2308" width="8.140625" style="1" customWidth="1"/>
    <col min="2309" max="2309" width="26.28515625" style="1" customWidth="1"/>
    <col min="2310" max="2310" width="11.5703125" style="1" customWidth="1"/>
    <col min="2311" max="2560" width="9.140625" style="1"/>
    <col min="2561" max="2561" width="5.7109375" style="1" customWidth="1"/>
    <col min="2562" max="2562" width="31.5703125" style="1" customWidth="1"/>
    <col min="2563" max="2563" width="14.85546875" style="1" customWidth="1"/>
    <col min="2564" max="2564" width="8.140625" style="1" customWidth="1"/>
    <col min="2565" max="2565" width="26.28515625" style="1" customWidth="1"/>
    <col min="2566" max="2566" width="11.5703125" style="1" customWidth="1"/>
    <col min="2567" max="2816" width="9.140625" style="1"/>
    <col min="2817" max="2817" width="5.7109375" style="1" customWidth="1"/>
    <col min="2818" max="2818" width="31.5703125" style="1" customWidth="1"/>
    <col min="2819" max="2819" width="14.85546875" style="1" customWidth="1"/>
    <col min="2820" max="2820" width="8.140625" style="1" customWidth="1"/>
    <col min="2821" max="2821" width="26.28515625" style="1" customWidth="1"/>
    <col min="2822" max="2822" width="11.5703125" style="1" customWidth="1"/>
    <col min="2823" max="3072" width="9.140625" style="1"/>
    <col min="3073" max="3073" width="5.7109375" style="1" customWidth="1"/>
    <col min="3074" max="3074" width="31.5703125" style="1" customWidth="1"/>
    <col min="3075" max="3075" width="14.85546875" style="1" customWidth="1"/>
    <col min="3076" max="3076" width="8.140625" style="1" customWidth="1"/>
    <col min="3077" max="3077" width="26.28515625" style="1" customWidth="1"/>
    <col min="3078" max="3078" width="11.5703125" style="1" customWidth="1"/>
    <col min="3079" max="3328" width="9.140625" style="1"/>
    <col min="3329" max="3329" width="5.7109375" style="1" customWidth="1"/>
    <col min="3330" max="3330" width="31.5703125" style="1" customWidth="1"/>
    <col min="3331" max="3331" width="14.85546875" style="1" customWidth="1"/>
    <col min="3332" max="3332" width="8.140625" style="1" customWidth="1"/>
    <col min="3333" max="3333" width="26.28515625" style="1" customWidth="1"/>
    <col min="3334" max="3334" width="11.5703125" style="1" customWidth="1"/>
    <col min="3335" max="3584" width="9.140625" style="1"/>
    <col min="3585" max="3585" width="5.7109375" style="1" customWidth="1"/>
    <col min="3586" max="3586" width="31.5703125" style="1" customWidth="1"/>
    <col min="3587" max="3587" width="14.85546875" style="1" customWidth="1"/>
    <col min="3588" max="3588" width="8.140625" style="1" customWidth="1"/>
    <col min="3589" max="3589" width="26.28515625" style="1" customWidth="1"/>
    <col min="3590" max="3590" width="11.5703125" style="1" customWidth="1"/>
    <col min="3591" max="3840" width="9.140625" style="1"/>
    <col min="3841" max="3841" width="5.7109375" style="1" customWidth="1"/>
    <col min="3842" max="3842" width="31.5703125" style="1" customWidth="1"/>
    <col min="3843" max="3843" width="14.85546875" style="1" customWidth="1"/>
    <col min="3844" max="3844" width="8.140625" style="1" customWidth="1"/>
    <col min="3845" max="3845" width="26.28515625" style="1" customWidth="1"/>
    <col min="3846" max="3846" width="11.5703125" style="1" customWidth="1"/>
    <col min="3847" max="4096" width="9.140625" style="1"/>
    <col min="4097" max="4097" width="5.7109375" style="1" customWidth="1"/>
    <col min="4098" max="4098" width="31.5703125" style="1" customWidth="1"/>
    <col min="4099" max="4099" width="14.85546875" style="1" customWidth="1"/>
    <col min="4100" max="4100" width="8.140625" style="1" customWidth="1"/>
    <col min="4101" max="4101" width="26.28515625" style="1" customWidth="1"/>
    <col min="4102" max="4102" width="11.5703125" style="1" customWidth="1"/>
    <col min="4103" max="4352" width="9.140625" style="1"/>
    <col min="4353" max="4353" width="5.7109375" style="1" customWidth="1"/>
    <col min="4354" max="4354" width="31.5703125" style="1" customWidth="1"/>
    <col min="4355" max="4355" width="14.85546875" style="1" customWidth="1"/>
    <col min="4356" max="4356" width="8.140625" style="1" customWidth="1"/>
    <col min="4357" max="4357" width="26.28515625" style="1" customWidth="1"/>
    <col min="4358" max="4358" width="11.5703125" style="1" customWidth="1"/>
    <col min="4359" max="4608" width="9.140625" style="1"/>
    <col min="4609" max="4609" width="5.7109375" style="1" customWidth="1"/>
    <col min="4610" max="4610" width="31.5703125" style="1" customWidth="1"/>
    <col min="4611" max="4611" width="14.85546875" style="1" customWidth="1"/>
    <col min="4612" max="4612" width="8.140625" style="1" customWidth="1"/>
    <col min="4613" max="4613" width="26.28515625" style="1" customWidth="1"/>
    <col min="4614" max="4614" width="11.5703125" style="1" customWidth="1"/>
    <col min="4615" max="4864" width="9.140625" style="1"/>
    <col min="4865" max="4865" width="5.7109375" style="1" customWidth="1"/>
    <col min="4866" max="4866" width="31.5703125" style="1" customWidth="1"/>
    <col min="4867" max="4867" width="14.85546875" style="1" customWidth="1"/>
    <col min="4868" max="4868" width="8.140625" style="1" customWidth="1"/>
    <col min="4869" max="4869" width="26.28515625" style="1" customWidth="1"/>
    <col min="4870" max="4870" width="11.5703125" style="1" customWidth="1"/>
    <col min="4871" max="5120" width="9.140625" style="1"/>
    <col min="5121" max="5121" width="5.7109375" style="1" customWidth="1"/>
    <col min="5122" max="5122" width="31.5703125" style="1" customWidth="1"/>
    <col min="5123" max="5123" width="14.85546875" style="1" customWidth="1"/>
    <col min="5124" max="5124" width="8.140625" style="1" customWidth="1"/>
    <col min="5125" max="5125" width="26.28515625" style="1" customWidth="1"/>
    <col min="5126" max="5126" width="11.5703125" style="1" customWidth="1"/>
    <col min="5127" max="5376" width="9.140625" style="1"/>
    <col min="5377" max="5377" width="5.7109375" style="1" customWidth="1"/>
    <col min="5378" max="5378" width="31.5703125" style="1" customWidth="1"/>
    <col min="5379" max="5379" width="14.85546875" style="1" customWidth="1"/>
    <col min="5380" max="5380" width="8.140625" style="1" customWidth="1"/>
    <col min="5381" max="5381" width="26.28515625" style="1" customWidth="1"/>
    <col min="5382" max="5382" width="11.5703125" style="1" customWidth="1"/>
    <col min="5383" max="5632" width="9.140625" style="1"/>
    <col min="5633" max="5633" width="5.7109375" style="1" customWidth="1"/>
    <col min="5634" max="5634" width="31.5703125" style="1" customWidth="1"/>
    <col min="5635" max="5635" width="14.85546875" style="1" customWidth="1"/>
    <col min="5636" max="5636" width="8.140625" style="1" customWidth="1"/>
    <col min="5637" max="5637" width="26.28515625" style="1" customWidth="1"/>
    <col min="5638" max="5638" width="11.5703125" style="1" customWidth="1"/>
    <col min="5639" max="5888" width="9.140625" style="1"/>
    <col min="5889" max="5889" width="5.7109375" style="1" customWidth="1"/>
    <col min="5890" max="5890" width="31.5703125" style="1" customWidth="1"/>
    <col min="5891" max="5891" width="14.85546875" style="1" customWidth="1"/>
    <col min="5892" max="5892" width="8.140625" style="1" customWidth="1"/>
    <col min="5893" max="5893" width="26.28515625" style="1" customWidth="1"/>
    <col min="5894" max="5894" width="11.5703125" style="1" customWidth="1"/>
    <col min="5895" max="6144" width="9.140625" style="1"/>
    <col min="6145" max="6145" width="5.7109375" style="1" customWidth="1"/>
    <col min="6146" max="6146" width="31.5703125" style="1" customWidth="1"/>
    <col min="6147" max="6147" width="14.85546875" style="1" customWidth="1"/>
    <col min="6148" max="6148" width="8.140625" style="1" customWidth="1"/>
    <col min="6149" max="6149" width="26.28515625" style="1" customWidth="1"/>
    <col min="6150" max="6150" width="11.5703125" style="1" customWidth="1"/>
    <col min="6151" max="6400" width="9.140625" style="1"/>
    <col min="6401" max="6401" width="5.7109375" style="1" customWidth="1"/>
    <col min="6402" max="6402" width="31.5703125" style="1" customWidth="1"/>
    <col min="6403" max="6403" width="14.85546875" style="1" customWidth="1"/>
    <col min="6404" max="6404" width="8.140625" style="1" customWidth="1"/>
    <col min="6405" max="6405" width="26.28515625" style="1" customWidth="1"/>
    <col min="6406" max="6406" width="11.5703125" style="1" customWidth="1"/>
    <col min="6407" max="6656" width="9.140625" style="1"/>
    <col min="6657" max="6657" width="5.7109375" style="1" customWidth="1"/>
    <col min="6658" max="6658" width="31.5703125" style="1" customWidth="1"/>
    <col min="6659" max="6659" width="14.85546875" style="1" customWidth="1"/>
    <col min="6660" max="6660" width="8.140625" style="1" customWidth="1"/>
    <col min="6661" max="6661" width="26.28515625" style="1" customWidth="1"/>
    <col min="6662" max="6662" width="11.5703125" style="1" customWidth="1"/>
    <col min="6663" max="6912" width="9.140625" style="1"/>
    <col min="6913" max="6913" width="5.7109375" style="1" customWidth="1"/>
    <col min="6914" max="6914" width="31.5703125" style="1" customWidth="1"/>
    <col min="6915" max="6915" width="14.85546875" style="1" customWidth="1"/>
    <col min="6916" max="6916" width="8.140625" style="1" customWidth="1"/>
    <col min="6917" max="6917" width="26.28515625" style="1" customWidth="1"/>
    <col min="6918" max="6918" width="11.5703125" style="1" customWidth="1"/>
    <col min="6919" max="7168" width="9.140625" style="1"/>
    <col min="7169" max="7169" width="5.7109375" style="1" customWidth="1"/>
    <col min="7170" max="7170" width="31.5703125" style="1" customWidth="1"/>
    <col min="7171" max="7171" width="14.85546875" style="1" customWidth="1"/>
    <col min="7172" max="7172" width="8.140625" style="1" customWidth="1"/>
    <col min="7173" max="7173" width="26.28515625" style="1" customWidth="1"/>
    <col min="7174" max="7174" width="11.5703125" style="1" customWidth="1"/>
    <col min="7175" max="7424" width="9.140625" style="1"/>
    <col min="7425" max="7425" width="5.7109375" style="1" customWidth="1"/>
    <col min="7426" max="7426" width="31.5703125" style="1" customWidth="1"/>
    <col min="7427" max="7427" width="14.85546875" style="1" customWidth="1"/>
    <col min="7428" max="7428" width="8.140625" style="1" customWidth="1"/>
    <col min="7429" max="7429" width="26.28515625" style="1" customWidth="1"/>
    <col min="7430" max="7430" width="11.5703125" style="1" customWidth="1"/>
    <col min="7431" max="7680" width="9.140625" style="1"/>
    <col min="7681" max="7681" width="5.7109375" style="1" customWidth="1"/>
    <col min="7682" max="7682" width="31.5703125" style="1" customWidth="1"/>
    <col min="7683" max="7683" width="14.85546875" style="1" customWidth="1"/>
    <col min="7684" max="7684" width="8.140625" style="1" customWidth="1"/>
    <col min="7685" max="7685" width="26.28515625" style="1" customWidth="1"/>
    <col min="7686" max="7686" width="11.5703125" style="1" customWidth="1"/>
    <col min="7687" max="7936" width="9.140625" style="1"/>
    <col min="7937" max="7937" width="5.7109375" style="1" customWidth="1"/>
    <col min="7938" max="7938" width="31.5703125" style="1" customWidth="1"/>
    <col min="7939" max="7939" width="14.85546875" style="1" customWidth="1"/>
    <col min="7940" max="7940" width="8.140625" style="1" customWidth="1"/>
    <col min="7941" max="7941" width="26.28515625" style="1" customWidth="1"/>
    <col min="7942" max="7942" width="11.5703125" style="1" customWidth="1"/>
    <col min="7943" max="8192" width="9.140625" style="1"/>
    <col min="8193" max="8193" width="5.7109375" style="1" customWidth="1"/>
    <col min="8194" max="8194" width="31.5703125" style="1" customWidth="1"/>
    <col min="8195" max="8195" width="14.85546875" style="1" customWidth="1"/>
    <col min="8196" max="8196" width="8.140625" style="1" customWidth="1"/>
    <col min="8197" max="8197" width="26.28515625" style="1" customWidth="1"/>
    <col min="8198" max="8198" width="11.5703125" style="1" customWidth="1"/>
    <col min="8199" max="8448" width="9.140625" style="1"/>
    <col min="8449" max="8449" width="5.7109375" style="1" customWidth="1"/>
    <col min="8450" max="8450" width="31.5703125" style="1" customWidth="1"/>
    <col min="8451" max="8451" width="14.85546875" style="1" customWidth="1"/>
    <col min="8452" max="8452" width="8.140625" style="1" customWidth="1"/>
    <col min="8453" max="8453" width="26.28515625" style="1" customWidth="1"/>
    <col min="8454" max="8454" width="11.5703125" style="1" customWidth="1"/>
    <col min="8455" max="8704" width="9.140625" style="1"/>
    <col min="8705" max="8705" width="5.7109375" style="1" customWidth="1"/>
    <col min="8706" max="8706" width="31.5703125" style="1" customWidth="1"/>
    <col min="8707" max="8707" width="14.85546875" style="1" customWidth="1"/>
    <col min="8708" max="8708" width="8.140625" style="1" customWidth="1"/>
    <col min="8709" max="8709" width="26.28515625" style="1" customWidth="1"/>
    <col min="8710" max="8710" width="11.5703125" style="1" customWidth="1"/>
    <col min="8711" max="8960" width="9.140625" style="1"/>
    <col min="8961" max="8961" width="5.7109375" style="1" customWidth="1"/>
    <col min="8962" max="8962" width="31.5703125" style="1" customWidth="1"/>
    <col min="8963" max="8963" width="14.85546875" style="1" customWidth="1"/>
    <col min="8964" max="8964" width="8.140625" style="1" customWidth="1"/>
    <col min="8965" max="8965" width="26.28515625" style="1" customWidth="1"/>
    <col min="8966" max="8966" width="11.5703125" style="1" customWidth="1"/>
    <col min="8967" max="9216" width="9.140625" style="1"/>
    <col min="9217" max="9217" width="5.7109375" style="1" customWidth="1"/>
    <col min="9218" max="9218" width="31.5703125" style="1" customWidth="1"/>
    <col min="9219" max="9219" width="14.85546875" style="1" customWidth="1"/>
    <col min="9220" max="9220" width="8.140625" style="1" customWidth="1"/>
    <col min="9221" max="9221" width="26.28515625" style="1" customWidth="1"/>
    <col min="9222" max="9222" width="11.5703125" style="1" customWidth="1"/>
    <col min="9223" max="9472" width="9.140625" style="1"/>
    <col min="9473" max="9473" width="5.7109375" style="1" customWidth="1"/>
    <col min="9474" max="9474" width="31.5703125" style="1" customWidth="1"/>
    <col min="9475" max="9475" width="14.85546875" style="1" customWidth="1"/>
    <col min="9476" max="9476" width="8.140625" style="1" customWidth="1"/>
    <col min="9477" max="9477" width="26.28515625" style="1" customWidth="1"/>
    <col min="9478" max="9478" width="11.5703125" style="1" customWidth="1"/>
    <col min="9479" max="9728" width="9.140625" style="1"/>
    <col min="9729" max="9729" width="5.7109375" style="1" customWidth="1"/>
    <col min="9730" max="9730" width="31.5703125" style="1" customWidth="1"/>
    <col min="9731" max="9731" width="14.85546875" style="1" customWidth="1"/>
    <col min="9732" max="9732" width="8.140625" style="1" customWidth="1"/>
    <col min="9733" max="9733" width="26.28515625" style="1" customWidth="1"/>
    <col min="9734" max="9734" width="11.5703125" style="1" customWidth="1"/>
    <col min="9735" max="9984" width="9.140625" style="1"/>
    <col min="9985" max="9985" width="5.7109375" style="1" customWidth="1"/>
    <col min="9986" max="9986" width="31.5703125" style="1" customWidth="1"/>
    <col min="9987" max="9987" width="14.85546875" style="1" customWidth="1"/>
    <col min="9988" max="9988" width="8.140625" style="1" customWidth="1"/>
    <col min="9989" max="9989" width="26.28515625" style="1" customWidth="1"/>
    <col min="9990" max="9990" width="11.5703125" style="1" customWidth="1"/>
    <col min="9991" max="10240" width="9.140625" style="1"/>
    <col min="10241" max="10241" width="5.7109375" style="1" customWidth="1"/>
    <col min="10242" max="10242" width="31.5703125" style="1" customWidth="1"/>
    <col min="10243" max="10243" width="14.85546875" style="1" customWidth="1"/>
    <col min="10244" max="10244" width="8.140625" style="1" customWidth="1"/>
    <col min="10245" max="10245" width="26.28515625" style="1" customWidth="1"/>
    <col min="10246" max="10246" width="11.5703125" style="1" customWidth="1"/>
    <col min="10247" max="10496" width="9.140625" style="1"/>
    <col min="10497" max="10497" width="5.7109375" style="1" customWidth="1"/>
    <col min="10498" max="10498" width="31.5703125" style="1" customWidth="1"/>
    <col min="10499" max="10499" width="14.85546875" style="1" customWidth="1"/>
    <col min="10500" max="10500" width="8.140625" style="1" customWidth="1"/>
    <col min="10501" max="10501" width="26.28515625" style="1" customWidth="1"/>
    <col min="10502" max="10502" width="11.5703125" style="1" customWidth="1"/>
    <col min="10503" max="10752" width="9.140625" style="1"/>
    <col min="10753" max="10753" width="5.7109375" style="1" customWidth="1"/>
    <col min="10754" max="10754" width="31.5703125" style="1" customWidth="1"/>
    <col min="10755" max="10755" width="14.85546875" style="1" customWidth="1"/>
    <col min="10756" max="10756" width="8.140625" style="1" customWidth="1"/>
    <col min="10757" max="10757" width="26.28515625" style="1" customWidth="1"/>
    <col min="10758" max="10758" width="11.5703125" style="1" customWidth="1"/>
    <col min="10759" max="11008" width="9.140625" style="1"/>
    <col min="11009" max="11009" width="5.7109375" style="1" customWidth="1"/>
    <col min="11010" max="11010" width="31.5703125" style="1" customWidth="1"/>
    <col min="11011" max="11011" width="14.85546875" style="1" customWidth="1"/>
    <col min="11012" max="11012" width="8.140625" style="1" customWidth="1"/>
    <col min="11013" max="11013" width="26.28515625" style="1" customWidth="1"/>
    <col min="11014" max="11014" width="11.5703125" style="1" customWidth="1"/>
    <col min="11015" max="11264" width="9.140625" style="1"/>
    <col min="11265" max="11265" width="5.7109375" style="1" customWidth="1"/>
    <col min="11266" max="11266" width="31.5703125" style="1" customWidth="1"/>
    <col min="11267" max="11267" width="14.85546875" style="1" customWidth="1"/>
    <col min="11268" max="11268" width="8.140625" style="1" customWidth="1"/>
    <col min="11269" max="11269" width="26.28515625" style="1" customWidth="1"/>
    <col min="11270" max="11270" width="11.5703125" style="1" customWidth="1"/>
    <col min="11271" max="11520" width="9.140625" style="1"/>
    <col min="11521" max="11521" width="5.7109375" style="1" customWidth="1"/>
    <col min="11522" max="11522" width="31.5703125" style="1" customWidth="1"/>
    <col min="11523" max="11523" width="14.85546875" style="1" customWidth="1"/>
    <col min="11524" max="11524" width="8.140625" style="1" customWidth="1"/>
    <col min="11525" max="11525" width="26.28515625" style="1" customWidth="1"/>
    <col min="11526" max="11526" width="11.5703125" style="1" customWidth="1"/>
    <col min="11527" max="11776" width="9.140625" style="1"/>
    <col min="11777" max="11777" width="5.7109375" style="1" customWidth="1"/>
    <col min="11778" max="11778" width="31.5703125" style="1" customWidth="1"/>
    <col min="11779" max="11779" width="14.85546875" style="1" customWidth="1"/>
    <col min="11780" max="11780" width="8.140625" style="1" customWidth="1"/>
    <col min="11781" max="11781" width="26.28515625" style="1" customWidth="1"/>
    <col min="11782" max="11782" width="11.5703125" style="1" customWidth="1"/>
    <col min="11783" max="12032" width="9.140625" style="1"/>
    <col min="12033" max="12033" width="5.7109375" style="1" customWidth="1"/>
    <col min="12034" max="12034" width="31.5703125" style="1" customWidth="1"/>
    <col min="12035" max="12035" width="14.85546875" style="1" customWidth="1"/>
    <col min="12036" max="12036" width="8.140625" style="1" customWidth="1"/>
    <col min="12037" max="12037" width="26.28515625" style="1" customWidth="1"/>
    <col min="12038" max="12038" width="11.5703125" style="1" customWidth="1"/>
    <col min="12039" max="12288" width="9.140625" style="1"/>
    <col min="12289" max="12289" width="5.7109375" style="1" customWidth="1"/>
    <col min="12290" max="12290" width="31.5703125" style="1" customWidth="1"/>
    <col min="12291" max="12291" width="14.85546875" style="1" customWidth="1"/>
    <col min="12292" max="12292" width="8.140625" style="1" customWidth="1"/>
    <col min="12293" max="12293" width="26.28515625" style="1" customWidth="1"/>
    <col min="12294" max="12294" width="11.5703125" style="1" customWidth="1"/>
    <col min="12295" max="12544" width="9.140625" style="1"/>
    <col min="12545" max="12545" width="5.7109375" style="1" customWidth="1"/>
    <col min="12546" max="12546" width="31.5703125" style="1" customWidth="1"/>
    <col min="12547" max="12547" width="14.85546875" style="1" customWidth="1"/>
    <col min="12548" max="12548" width="8.140625" style="1" customWidth="1"/>
    <col min="12549" max="12549" width="26.28515625" style="1" customWidth="1"/>
    <col min="12550" max="12550" width="11.5703125" style="1" customWidth="1"/>
    <col min="12551" max="12800" width="9.140625" style="1"/>
    <col min="12801" max="12801" width="5.7109375" style="1" customWidth="1"/>
    <col min="12802" max="12802" width="31.5703125" style="1" customWidth="1"/>
    <col min="12803" max="12803" width="14.85546875" style="1" customWidth="1"/>
    <col min="12804" max="12804" width="8.140625" style="1" customWidth="1"/>
    <col min="12805" max="12805" width="26.28515625" style="1" customWidth="1"/>
    <col min="12806" max="12806" width="11.5703125" style="1" customWidth="1"/>
    <col min="12807" max="13056" width="9.140625" style="1"/>
    <col min="13057" max="13057" width="5.7109375" style="1" customWidth="1"/>
    <col min="13058" max="13058" width="31.5703125" style="1" customWidth="1"/>
    <col min="13059" max="13059" width="14.85546875" style="1" customWidth="1"/>
    <col min="13060" max="13060" width="8.140625" style="1" customWidth="1"/>
    <col min="13061" max="13061" width="26.28515625" style="1" customWidth="1"/>
    <col min="13062" max="13062" width="11.5703125" style="1" customWidth="1"/>
    <col min="13063" max="13312" width="9.140625" style="1"/>
    <col min="13313" max="13313" width="5.7109375" style="1" customWidth="1"/>
    <col min="13314" max="13314" width="31.5703125" style="1" customWidth="1"/>
    <col min="13315" max="13315" width="14.85546875" style="1" customWidth="1"/>
    <col min="13316" max="13316" width="8.140625" style="1" customWidth="1"/>
    <col min="13317" max="13317" width="26.28515625" style="1" customWidth="1"/>
    <col min="13318" max="13318" width="11.5703125" style="1" customWidth="1"/>
    <col min="13319" max="13568" width="9.140625" style="1"/>
    <col min="13569" max="13569" width="5.7109375" style="1" customWidth="1"/>
    <col min="13570" max="13570" width="31.5703125" style="1" customWidth="1"/>
    <col min="13571" max="13571" width="14.85546875" style="1" customWidth="1"/>
    <col min="13572" max="13572" width="8.140625" style="1" customWidth="1"/>
    <col min="13573" max="13573" width="26.28515625" style="1" customWidth="1"/>
    <col min="13574" max="13574" width="11.5703125" style="1" customWidth="1"/>
    <col min="13575" max="13824" width="9.140625" style="1"/>
    <col min="13825" max="13825" width="5.7109375" style="1" customWidth="1"/>
    <col min="13826" max="13826" width="31.5703125" style="1" customWidth="1"/>
    <col min="13827" max="13827" width="14.85546875" style="1" customWidth="1"/>
    <col min="13828" max="13828" width="8.140625" style="1" customWidth="1"/>
    <col min="13829" max="13829" width="26.28515625" style="1" customWidth="1"/>
    <col min="13830" max="13830" width="11.5703125" style="1" customWidth="1"/>
    <col min="13831" max="14080" width="9.140625" style="1"/>
    <col min="14081" max="14081" width="5.7109375" style="1" customWidth="1"/>
    <col min="14082" max="14082" width="31.5703125" style="1" customWidth="1"/>
    <col min="14083" max="14083" width="14.85546875" style="1" customWidth="1"/>
    <col min="14084" max="14084" width="8.140625" style="1" customWidth="1"/>
    <col min="14085" max="14085" width="26.28515625" style="1" customWidth="1"/>
    <col min="14086" max="14086" width="11.5703125" style="1" customWidth="1"/>
    <col min="14087" max="14336" width="9.140625" style="1"/>
    <col min="14337" max="14337" width="5.7109375" style="1" customWidth="1"/>
    <col min="14338" max="14338" width="31.5703125" style="1" customWidth="1"/>
    <col min="14339" max="14339" width="14.85546875" style="1" customWidth="1"/>
    <col min="14340" max="14340" width="8.140625" style="1" customWidth="1"/>
    <col min="14341" max="14341" width="26.28515625" style="1" customWidth="1"/>
    <col min="14342" max="14342" width="11.5703125" style="1" customWidth="1"/>
    <col min="14343" max="14592" width="9.140625" style="1"/>
    <col min="14593" max="14593" width="5.7109375" style="1" customWidth="1"/>
    <col min="14594" max="14594" width="31.5703125" style="1" customWidth="1"/>
    <col min="14595" max="14595" width="14.85546875" style="1" customWidth="1"/>
    <col min="14596" max="14596" width="8.140625" style="1" customWidth="1"/>
    <col min="14597" max="14597" width="26.28515625" style="1" customWidth="1"/>
    <col min="14598" max="14598" width="11.5703125" style="1" customWidth="1"/>
    <col min="14599" max="14848" width="9.140625" style="1"/>
    <col min="14849" max="14849" width="5.7109375" style="1" customWidth="1"/>
    <col min="14850" max="14850" width="31.5703125" style="1" customWidth="1"/>
    <col min="14851" max="14851" width="14.85546875" style="1" customWidth="1"/>
    <col min="14852" max="14852" width="8.140625" style="1" customWidth="1"/>
    <col min="14853" max="14853" width="26.28515625" style="1" customWidth="1"/>
    <col min="14854" max="14854" width="11.5703125" style="1" customWidth="1"/>
    <col min="14855" max="15104" width="9.140625" style="1"/>
    <col min="15105" max="15105" width="5.7109375" style="1" customWidth="1"/>
    <col min="15106" max="15106" width="31.5703125" style="1" customWidth="1"/>
    <col min="15107" max="15107" width="14.85546875" style="1" customWidth="1"/>
    <col min="15108" max="15108" width="8.140625" style="1" customWidth="1"/>
    <col min="15109" max="15109" width="26.28515625" style="1" customWidth="1"/>
    <col min="15110" max="15110" width="11.5703125" style="1" customWidth="1"/>
    <col min="15111" max="15360" width="9.140625" style="1"/>
    <col min="15361" max="15361" width="5.7109375" style="1" customWidth="1"/>
    <col min="15362" max="15362" width="31.5703125" style="1" customWidth="1"/>
    <col min="15363" max="15363" width="14.85546875" style="1" customWidth="1"/>
    <col min="15364" max="15364" width="8.140625" style="1" customWidth="1"/>
    <col min="15365" max="15365" width="26.28515625" style="1" customWidth="1"/>
    <col min="15366" max="15366" width="11.5703125" style="1" customWidth="1"/>
    <col min="15367" max="15616" width="9.140625" style="1"/>
    <col min="15617" max="15617" width="5.7109375" style="1" customWidth="1"/>
    <col min="15618" max="15618" width="31.5703125" style="1" customWidth="1"/>
    <col min="15619" max="15619" width="14.85546875" style="1" customWidth="1"/>
    <col min="15620" max="15620" width="8.140625" style="1" customWidth="1"/>
    <col min="15621" max="15621" width="26.28515625" style="1" customWidth="1"/>
    <col min="15622" max="15622" width="11.5703125" style="1" customWidth="1"/>
    <col min="15623" max="15872" width="9.140625" style="1"/>
    <col min="15873" max="15873" width="5.7109375" style="1" customWidth="1"/>
    <col min="15874" max="15874" width="31.5703125" style="1" customWidth="1"/>
    <col min="15875" max="15875" width="14.85546875" style="1" customWidth="1"/>
    <col min="15876" max="15876" width="8.140625" style="1" customWidth="1"/>
    <col min="15877" max="15877" width="26.28515625" style="1" customWidth="1"/>
    <col min="15878" max="15878" width="11.5703125" style="1" customWidth="1"/>
    <col min="15879" max="16128" width="9.140625" style="1"/>
    <col min="16129" max="16129" width="5.7109375" style="1" customWidth="1"/>
    <col min="16130" max="16130" width="31.5703125" style="1" customWidth="1"/>
    <col min="16131" max="16131" width="14.85546875" style="1" customWidth="1"/>
    <col min="16132" max="16132" width="8.140625" style="1" customWidth="1"/>
    <col min="16133" max="16133" width="26.28515625" style="1" customWidth="1"/>
    <col min="16134" max="16134" width="11.5703125" style="1" customWidth="1"/>
    <col min="16135" max="16384" width="9.140625" style="1"/>
  </cols>
  <sheetData>
    <row r="1" spans="1:6" ht="27" customHeight="1">
      <c r="A1" s="185" t="s">
        <v>0</v>
      </c>
      <c r="B1" s="185"/>
      <c r="C1" s="185"/>
      <c r="D1" s="185"/>
      <c r="E1" s="185"/>
      <c r="F1" s="185"/>
    </row>
    <row r="2" spans="1:6" ht="40.5" customHeight="1">
      <c r="A2" s="186" t="s">
        <v>1</v>
      </c>
      <c r="B2" s="186"/>
      <c r="C2" s="186"/>
      <c r="D2" s="186"/>
      <c r="E2" s="186"/>
      <c r="F2" s="186"/>
    </row>
    <row r="3" spans="1:6" ht="13.5" customHeight="1">
      <c r="A3" s="187" t="s">
        <v>2</v>
      </c>
      <c r="B3" s="187"/>
      <c r="C3" s="187"/>
      <c r="D3" s="187"/>
      <c r="E3" s="187"/>
      <c r="F3" s="187"/>
    </row>
    <row r="4" spans="1:6" ht="14.25" customHeight="1">
      <c r="A4" s="3" t="s">
        <v>3</v>
      </c>
      <c r="B4" s="188" t="s">
        <v>4</v>
      </c>
      <c r="C4" s="188"/>
      <c r="D4" s="188"/>
      <c r="E4" s="188"/>
      <c r="F4" s="4" t="s">
        <v>5</v>
      </c>
    </row>
    <row r="5" spans="1:6">
      <c r="A5" s="3">
        <v>1</v>
      </c>
      <c r="B5" s="174" t="s">
        <v>6</v>
      </c>
      <c r="C5" s="174"/>
      <c r="D5" s="174"/>
      <c r="E5" s="174"/>
      <c r="F5" s="5"/>
    </row>
    <row r="6" spans="1:6">
      <c r="A6" s="3"/>
      <c r="B6" s="182" t="s">
        <v>7</v>
      </c>
      <c r="C6" s="182"/>
      <c r="D6" s="182"/>
      <c r="E6" s="182"/>
      <c r="F6" s="6">
        <v>927.97</v>
      </c>
    </row>
    <row r="7" spans="1:6">
      <c r="A7" s="3"/>
      <c r="B7" s="182" t="s">
        <v>8</v>
      </c>
      <c r="C7" s="182"/>
      <c r="D7" s="182"/>
      <c r="E7" s="182"/>
      <c r="F7" s="6">
        <v>893.01</v>
      </c>
    </row>
    <row r="8" spans="1:6" ht="7.5" customHeight="1">
      <c r="A8" s="3"/>
      <c r="B8" s="183"/>
      <c r="C8" s="183"/>
      <c r="D8" s="183"/>
      <c r="E8" s="183"/>
      <c r="F8" s="6"/>
    </row>
    <row r="9" spans="1:6" ht="17.25" customHeight="1">
      <c r="A9" s="3">
        <v>2</v>
      </c>
      <c r="B9" s="174" t="s">
        <v>9</v>
      </c>
      <c r="C9" s="177"/>
      <c r="D9" s="177"/>
      <c r="E9" s="177"/>
      <c r="F9" s="7">
        <f>F10+F11+F12+F13+F14+F15+F16</f>
        <v>870.05</v>
      </c>
    </row>
    <row r="10" spans="1:6" ht="18.75" customHeight="1">
      <c r="A10" s="3"/>
      <c r="B10" s="177" t="s">
        <v>10</v>
      </c>
      <c r="C10" s="177"/>
      <c r="D10" s="177"/>
      <c r="E10" s="177"/>
      <c r="F10" s="6">
        <v>447.94</v>
      </c>
    </row>
    <row r="11" spans="1:6">
      <c r="A11" s="3"/>
      <c r="B11" s="174" t="s">
        <v>11</v>
      </c>
      <c r="C11" s="189"/>
      <c r="D11" s="189"/>
      <c r="E11" s="189"/>
      <c r="F11" s="7">
        <v>82.55</v>
      </c>
    </row>
    <row r="12" spans="1:6" ht="17.25" customHeight="1">
      <c r="A12" s="3"/>
      <c r="B12" s="177" t="s">
        <v>12</v>
      </c>
      <c r="C12" s="177"/>
      <c r="D12" s="177"/>
      <c r="E12" s="177"/>
      <c r="F12" s="6">
        <v>61.05</v>
      </c>
    </row>
    <row r="13" spans="1:6" ht="30.75" customHeight="1">
      <c r="A13" s="3"/>
      <c r="B13" s="177" t="s">
        <v>13</v>
      </c>
      <c r="C13" s="177"/>
      <c r="D13" s="177"/>
      <c r="E13" s="177"/>
      <c r="F13" s="6">
        <v>46.34</v>
      </c>
    </row>
    <row r="14" spans="1:6" ht="15" customHeight="1">
      <c r="A14" s="3"/>
      <c r="B14" s="177" t="s">
        <v>14</v>
      </c>
      <c r="C14" s="177"/>
      <c r="D14" s="177"/>
      <c r="E14" s="177"/>
      <c r="F14" s="6">
        <v>73.510000000000005</v>
      </c>
    </row>
    <row r="15" spans="1:6" ht="15" customHeight="1">
      <c r="A15" s="3"/>
      <c r="B15" s="190" t="s">
        <v>15</v>
      </c>
      <c r="C15" s="190"/>
      <c r="D15" s="190"/>
      <c r="E15" s="190"/>
      <c r="F15" s="6">
        <v>141.86000000000001</v>
      </c>
    </row>
    <row r="16" spans="1:6" ht="18" customHeight="1">
      <c r="A16" s="3"/>
      <c r="B16" s="190" t="s">
        <v>16</v>
      </c>
      <c r="C16" s="190"/>
      <c r="D16" s="190"/>
      <c r="E16" s="190"/>
      <c r="F16" s="6">
        <v>16.8</v>
      </c>
    </row>
    <row r="17" spans="1:13" ht="26.25" customHeight="1">
      <c r="A17" s="3">
        <v>3</v>
      </c>
      <c r="B17" s="163" t="s">
        <v>17</v>
      </c>
      <c r="C17" s="163"/>
      <c r="D17" s="163"/>
      <c r="E17" s="163"/>
      <c r="F17" s="8">
        <v>188.8</v>
      </c>
      <c r="I17" s="9"/>
    </row>
    <row r="18" spans="1:13" ht="18.75" customHeight="1">
      <c r="A18" s="3">
        <v>4</v>
      </c>
      <c r="B18" s="163" t="s">
        <v>18</v>
      </c>
      <c r="C18" s="163"/>
      <c r="D18" s="163"/>
      <c r="E18" s="163"/>
      <c r="F18" s="8">
        <v>124.41</v>
      </c>
    </row>
    <row r="19" spans="1:13" ht="8.25" customHeight="1">
      <c r="A19" s="3"/>
      <c r="B19" s="188"/>
      <c r="C19" s="188"/>
      <c r="D19" s="188"/>
      <c r="E19" s="188"/>
      <c r="F19" s="8"/>
    </row>
    <row r="20" spans="1:13" ht="24" customHeight="1">
      <c r="A20" s="10">
        <v>5</v>
      </c>
      <c r="B20" s="168" t="s">
        <v>19</v>
      </c>
      <c r="C20" s="168"/>
      <c r="D20" s="168"/>
      <c r="E20" s="168"/>
      <c r="F20" s="11">
        <f>F17+F9-F7</f>
        <v>165.83999999999992</v>
      </c>
    </row>
    <row r="21" spans="1:13" ht="30" customHeight="1">
      <c r="A21" s="10">
        <v>6</v>
      </c>
      <c r="B21" s="168" t="s">
        <v>20</v>
      </c>
      <c r="C21" s="168"/>
      <c r="D21" s="168"/>
      <c r="E21" s="168"/>
      <c r="F21" s="11">
        <f>F18+F6-F7</f>
        <v>159.37000000000012</v>
      </c>
      <c r="M21" s="12"/>
    </row>
    <row r="22" spans="1:13" ht="6" customHeight="1">
      <c r="A22" s="13"/>
      <c r="B22" s="14"/>
      <c r="C22" s="14"/>
      <c r="D22" s="15"/>
      <c r="E22" s="15"/>
      <c r="F22" s="16"/>
      <c r="H22" s="1"/>
      <c r="I22" s="1"/>
    </row>
    <row r="23" spans="1:13" ht="12" customHeight="1">
      <c r="A23" s="17"/>
      <c r="B23" s="18"/>
      <c r="C23" s="18"/>
      <c r="D23" s="18"/>
      <c r="E23" s="191" t="s">
        <v>21</v>
      </c>
      <c r="F23" s="191"/>
      <c r="H23" s="1"/>
      <c r="I23" s="1"/>
    </row>
    <row r="24" spans="1:13" ht="15" customHeight="1">
      <c r="A24" s="3" t="s">
        <v>3</v>
      </c>
      <c r="B24" s="163" t="s">
        <v>22</v>
      </c>
      <c r="C24" s="163"/>
      <c r="D24" s="163"/>
      <c r="E24" s="163"/>
      <c r="F24" s="19" t="s">
        <v>5</v>
      </c>
      <c r="H24" s="1"/>
      <c r="I24" s="1"/>
    </row>
    <row r="25" spans="1:13" ht="15" customHeight="1">
      <c r="A25" s="3">
        <v>1</v>
      </c>
      <c r="B25" s="154" t="s">
        <v>23</v>
      </c>
      <c r="C25" s="154"/>
      <c r="D25" s="154"/>
      <c r="E25" s="154"/>
      <c r="F25" s="20">
        <v>2.2200000000000002</v>
      </c>
      <c r="H25" s="1"/>
      <c r="I25" s="1"/>
    </row>
    <row r="26" spans="1:13" ht="15" customHeight="1">
      <c r="A26" s="3">
        <v>2</v>
      </c>
      <c r="B26" s="192" t="s">
        <v>24</v>
      </c>
      <c r="C26" s="192"/>
      <c r="D26" s="192"/>
      <c r="E26" s="192"/>
      <c r="F26" s="20">
        <v>21.62</v>
      </c>
      <c r="H26" s="1"/>
      <c r="I26" s="1"/>
    </row>
    <row r="27" spans="1:13" ht="15" customHeight="1">
      <c r="A27" s="3">
        <v>3</v>
      </c>
      <c r="B27" s="192" t="s">
        <v>25</v>
      </c>
      <c r="C27" s="192"/>
      <c r="D27" s="192"/>
      <c r="E27" s="192"/>
      <c r="F27" s="20">
        <v>0.49</v>
      </c>
      <c r="H27" s="1"/>
      <c r="I27" s="1"/>
    </row>
    <row r="28" spans="1:13" ht="15" customHeight="1">
      <c r="A28" s="3">
        <v>4</v>
      </c>
      <c r="B28" s="192" t="s">
        <v>26</v>
      </c>
      <c r="C28" s="192"/>
      <c r="D28" s="192"/>
      <c r="E28" s="192"/>
      <c r="F28" s="20">
        <v>22.05</v>
      </c>
      <c r="H28" s="1"/>
      <c r="I28" s="1"/>
    </row>
    <row r="29" spans="1:13" ht="15" customHeight="1">
      <c r="A29" s="3">
        <v>5</v>
      </c>
      <c r="B29" s="192" t="s">
        <v>27</v>
      </c>
      <c r="C29" s="192"/>
      <c r="D29" s="192"/>
      <c r="E29" s="192"/>
      <c r="F29" s="20">
        <v>10.83</v>
      </c>
      <c r="H29" s="1"/>
      <c r="I29" s="1"/>
    </row>
    <row r="30" spans="1:13" ht="15" customHeight="1">
      <c r="A30" s="3">
        <v>6</v>
      </c>
      <c r="B30" s="192" t="s">
        <v>28</v>
      </c>
      <c r="C30" s="192"/>
      <c r="D30" s="192"/>
      <c r="E30" s="192"/>
      <c r="F30" s="20">
        <v>25.34</v>
      </c>
      <c r="H30" s="1"/>
      <c r="I30" s="1"/>
    </row>
    <row r="31" spans="1:13">
      <c r="A31" s="3"/>
      <c r="B31" s="163" t="s">
        <v>29</v>
      </c>
      <c r="C31" s="154"/>
      <c r="D31" s="154"/>
      <c r="E31" s="154"/>
      <c r="F31" s="21">
        <f>SUM(F25:F30)</f>
        <v>82.55</v>
      </c>
      <c r="H31" s="1"/>
      <c r="I31" s="1"/>
    </row>
    <row r="32" spans="1:13" ht="15" customHeight="1">
      <c r="A32" s="194" t="s">
        <v>30</v>
      </c>
      <c r="B32" s="194"/>
      <c r="C32" s="194"/>
      <c r="D32" s="194"/>
      <c r="E32" s="194"/>
      <c r="F32" s="194"/>
    </row>
    <row r="33" spans="1:8">
      <c r="A33" s="22" t="s">
        <v>3</v>
      </c>
      <c r="B33" s="146" t="s">
        <v>31</v>
      </c>
      <c r="C33" s="147"/>
      <c r="D33" s="147"/>
      <c r="E33" s="148"/>
      <c r="F33" s="19" t="s">
        <v>32</v>
      </c>
    </row>
    <row r="34" spans="1:8" ht="15" customHeight="1">
      <c r="A34" s="23">
        <v>1</v>
      </c>
      <c r="B34" s="149" t="s">
        <v>33</v>
      </c>
      <c r="C34" s="150"/>
      <c r="D34" s="150"/>
      <c r="E34" s="151"/>
      <c r="F34" s="24">
        <v>100.7</v>
      </c>
    </row>
    <row r="35" spans="1:8" ht="15.75" customHeight="1">
      <c r="A35" s="23">
        <v>2</v>
      </c>
      <c r="B35" s="149" t="s">
        <v>34</v>
      </c>
      <c r="C35" s="150"/>
      <c r="D35" s="150"/>
      <c r="E35" s="151"/>
      <c r="F35" s="24">
        <v>212.86</v>
      </c>
    </row>
    <row r="36" spans="1:8">
      <c r="A36" s="23">
        <v>3</v>
      </c>
      <c r="B36" s="149" t="s">
        <v>35</v>
      </c>
      <c r="C36" s="150"/>
      <c r="D36" s="150"/>
      <c r="E36" s="151"/>
      <c r="F36" s="24">
        <v>83.19</v>
      </c>
    </row>
    <row r="37" spans="1:8">
      <c r="A37" s="23">
        <v>4</v>
      </c>
      <c r="B37" s="149" t="s">
        <v>36</v>
      </c>
      <c r="C37" s="150"/>
      <c r="D37" s="150"/>
      <c r="E37" s="151"/>
      <c r="F37" s="24">
        <v>51.19</v>
      </c>
    </row>
    <row r="38" spans="1:8" ht="15" customHeight="1">
      <c r="A38" s="146" t="s">
        <v>29</v>
      </c>
      <c r="B38" s="147"/>
      <c r="C38" s="147"/>
      <c r="D38" s="147"/>
      <c r="E38" s="148"/>
      <c r="F38" s="8">
        <f>F37+F36+F35+F34</f>
        <v>447.94</v>
      </c>
    </row>
    <row r="39" spans="1:8" ht="21.75" customHeight="1">
      <c r="A39" s="195" t="s">
        <v>37</v>
      </c>
      <c r="B39" s="195"/>
      <c r="C39" s="195"/>
      <c r="D39" s="195"/>
      <c r="E39" s="195"/>
      <c r="F39" s="195"/>
      <c r="G39" s="25"/>
      <c r="H39" s="25"/>
    </row>
    <row r="40" spans="1:8">
      <c r="A40" s="196" t="s">
        <v>38</v>
      </c>
      <c r="B40" s="196"/>
      <c r="C40" s="26"/>
      <c r="D40" s="26"/>
      <c r="E40" s="26"/>
      <c r="F40" s="27"/>
      <c r="G40" s="28"/>
      <c r="H40" s="29"/>
    </row>
    <row r="41" spans="1:8">
      <c r="A41" s="193" t="s">
        <v>39</v>
      </c>
      <c r="B41" s="193"/>
      <c r="C41" s="193"/>
      <c r="D41" s="193"/>
      <c r="E41" s="193"/>
      <c r="F41" s="193"/>
      <c r="G41" s="30"/>
      <c r="H41" s="31"/>
    </row>
    <row r="42" spans="1:8">
      <c r="A42" s="193" t="s">
        <v>40</v>
      </c>
      <c r="B42" s="193"/>
      <c r="C42" s="193"/>
      <c r="D42" s="193"/>
      <c r="E42" s="193"/>
      <c r="F42" s="193"/>
      <c r="G42" s="30"/>
      <c r="H42" s="31"/>
    </row>
    <row r="43" spans="1:8">
      <c r="A43" s="193" t="s">
        <v>41</v>
      </c>
      <c r="B43" s="193"/>
      <c r="C43" s="193"/>
      <c r="D43" s="193"/>
      <c r="E43" s="193"/>
      <c r="F43" s="193"/>
      <c r="G43" s="30"/>
      <c r="H43" s="31"/>
    </row>
    <row r="44" spans="1:8">
      <c r="A44" s="198" t="s">
        <v>42</v>
      </c>
      <c r="B44" s="198"/>
      <c r="C44" s="198"/>
      <c r="D44" s="198"/>
      <c r="E44" s="198"/>
      <c r="F44" s="198"/>
      <c r="G44" s="27"/>
      <c r="H44" s="29"/>
    </row>
    <row r="45" spans="1:8" ht="13.5" customHeight="1">
      <c r="A45" s="198" t="s">
        <v>43</v>
      </c>
      <c r="B45" s="198"/>
      <c r="C45" s="198"/>
      <c r="D45" s="198"/>
      <c r="E45" s="198"/>
      <c r="F45" s="198"/>
      <c r="G45" s="26"/>
      <c r="H45" s="26"/>
    </row>
    <row r="46" spans="1:8" ht="24" customHeight="1">
      <c r="A46" s="198" t="s">
        <v>44</v>
      </c>
      <c r="B46" s="198"/>
      <c r="C46" s="198"/>
      <c r="D46" s="198"/>
      <c r="E46" s="198"/>
      <c r="F46" s="198"/>
      <c r="G46" s="26"/>
      <c r="H46" s="26"/>
    </row>
    <row r="47" spans="1:8" ht="14.25" customHeight="1">
      <c r="A47" s="198" t="s">
        <v>45</v>
      </c>
      <c r="B47" s="198"/>
      <c r="C47" s="198"/>
      <c r="D47" s="198"/>
      <c r="E47" s="198"/>
      <c r="F47" s="198"/>
      <c r="G47" s="198"/>
      <c r="H47" s="198"/>
    </row>
    <row r="48" spans="1:8" ht="27" customHeight="1">
      <c r="A48" s="198" t="s">
        <v>46</v>
      </c>
      <c r="B48" s="198"/>
      <c r="C48" s="198"/>
      <c r="D48" s="198"/>
      <c r="E48" s="198"/>
      <c r="F48" s="198"/>
      <c r="G48" s="26"/>
      <c r="H48" s="26"/>
    </row>
    <row r="49" spans="1:7" ht="10.5" customHeight="1">
      <c r="A49" s="140"/>
      <c r="B49" s="140"/>
      <c r="C49" s="140"/>
      <c r="D49" s="140"/>
      <c r="E49" s="140"/>
    </row>
    <row r="50" spans="1:7" ht="15.75">
      <c r="A50" s="141" t="s">
        <v>47</v>
      </c>
      <c r="B50" s="141"/>
      <c r="C50" s="141"/>
      <c r="D50" s="141"/>
      <c r="E50" s="141"/>
      <c r="F50" s="141"/>
      <c r="G50" s="32"/>
    </row>
    <row r="51" spans="1:7" ht="4.5" customHeight="1"/>
    <row r="53" spans="1:7" ht="21.75" customHeight="1">
      <c r="A53" s="197" t="s">
        <v>48</v>
      </c>
      <c r="B53" s="197"/>
      <c r="C53" s="197"/>
      <c r="D53" s="33"/>
      <c r="E53" s="197" t="s">
        <v>49</v>
      </c>
      <c r="F53" s="197"/>
    </row>
    <row r="54" spans="1:7" ht="21.75" customHeight="1">
      <c r="B54" s="34" t="s">
        <v>50</v>
      </c>
    </row>
    <row r="55" spans="1:7" ht="11.25" customHeight="1">
      <c r="B55" s="27" t="s">
        <v>51</v>
      </c>
    </row>
    <row r="56" spans="1:7">
      <c r="B56" s="27" t="s">
        <v>52</v>
      </c>
    </row>
    <row r="57" spans="1:7">
      <c r="B57" s="27"/>
    </row>
    <row r="60" spans="1:7" ht="20.25" customHeight="1">
      <c r="A60" s="178" t="s">
        <v>110</v>
      </c>
      <c r="B60" s="178"/>
      <c r="C60" s="178"/>
      <c r="D60" s="178"/>
      <c r="E60" s="178"/>
      <c r="F60" s="178"/>
    </row>
    <row r="61" spans="1:7" ht="39" customHeight="1">
      <c r="A61" s="179" t="s">
        <v>116</v>
      </c>
      <c r="B61" s="179"/>
      <c r="C61" s="179"/>
      <c r="D61" s="179"/>
      <c r="E61" s="179"/>
      <c r="F61" s="179"/>
    </row>
    <row r="62" spans="1:7" ht="15" customHeight="1" thickBot="1">
      <c r="A62" s="180" t="s">
        <v>2</v>
      </c>
      <c r="B62" s="180"/>
      <c r="C62" s="180"/>
      <c r="D62" s="180"/>
      <c r="E62" s="180"/>
      <c r="F62" s="180"/>
    </row>
    <row r="63" spans="1:7">
      <c r="A63" s="51" t="s">
        <v>3</v>
      </c>
      <c r="B63" s="181" t="s">
        <v>4</v>
      </c>
      <c r="C63" s="181"/>
      <c r="D63" s="181"/>
      <c r="E63" s="181"/>
      <c r="F63" s="52" t="s">
        <v>5</v>
      </c>
    </row>
    <row r="64" spans="1:7">
      <c r="A64" s="53">
        <v>1</v>
      </c>
      <c r="B64" s="174" t="s">
        <v>6</v>
      </c>
      <c r="C64" s="174"/>
      <c r="D64" s="174"/>
      <c r="E64" s="174"/>
      <c r="F64" s="36"/>
    </row>
    <row r="65" spans="1:9">
      <c r="A65" s="53"/>
      <c r="B65" s="182" t="s">
        <v>125</v>
      </c>
      <c r="C65" s="182"/>
      <c r="D65" s="182"/>
      <c r="E65" s="182"/>
      <c r="F65" s="6">
        <v>928.49</v>
      </c>
    </row>
    <row r="66" spans="1:9">
      <c r="A66" s="53"/>
      <c r="B66" s="182" t="s">
        <v>126</v>
      </c>
      <c r="C66" s="182"/>
      <c r="D66" s="182"/>
      <c r="E66" s="182"/>
      <c r="F66" s="6">
        <v>922.31</v>
      </c>
    </row>
    <row r="67" spans="1:9">
      <c r="A67" s="53"/>
      <c r="B67" s="183"/>
      <c r="C67" s="183"/>
      <c r="D67" s="183"/>
      <c r="E67" s="183"/>
      <c r="F67" s="6"/>
    </row>
    <row r="68" spans="1:9" ht="15" customHeight="1">
      <c r="A68" s="53">
        <v>2</v>
      </c>
      <c r="B68" s="175" t="s">
        <v>9</v>
      </c>
      <c r="C68" s="184"/>
      <c r="D68" s="184"/>
      <c r="E68" s="184"/>
      <c r="F68" s="7">
        <f>F70+F72+F73+F74+F75+F76+F78+F77-F72+F71</f>
        <v>938.77</v>
      </c>
    </row>
    <row r="69" spans="1:9" ht="15" customHeight="1">
      <c r="A69" s="53">
        <v>3</v>
      </c>
      <c r="B69" s="172" t="s">
        <v>111</v>
      </c>
      <c r="C69" s="172"/>
      <c r="D69" s="172"/>
      <c r="E69" s="172"/>
      <c r="F69" s="7">
        <f>F70+F72+F73+F74+F75+F77+F78+F71-F72+F76</f>
        <v>938.77</v>
      </c>
    </row>
    <row r="70" spans="1:9" ht="15" customHeight="1">
      <c r="A70" s="53"/>
      <c r="B70" s="173" t="s">
        <v>10</v>
      </c>
      <c r="C70" s="173"/>
      <c r="D70" s="173"/>
      <c r="E70" s="173"/>
      <c r="F70" s="6">
        <f>F104</f>
        <v>506.65</v>
      </c>
    </row>
    <row r="71" spans="1:9" ht="15" customHeight="1">
      <c r="A71" s="53"/>
      <c r="B71" s="174" t="s">
        <v>127</v>
      </c>
      <c r="C71" s="174"/>
      <c r="D71" s="174"/>
      <c r="E71" s="174"/>
      <c r="F71" s="7">
        <f>E122</f>
        <v>88.24</v>
      </c>
    </row>
    <row r="72" spans="1:9" ht="15" customHeight="1">
      <c r="A72" s="53"/>
      <c r="B72" s="175" t="s">
        <v>128</v>
      </c>
      <c r="C72" s="176"/>
      <c r="D72" s="176"/>
      <c r="E72" s="176"/>
      <c r="F72" s="7">
        <f>F96</f>
        <v>68.77</v>
      </c>
    </row>
    <row r="73" spans="1:9" ht="26.25" customHeight="1">
      <c r="A73" s="53"/>
      <c r="B73" s="177" t="s">
        <v>13</v>
      </c>
      <c r="C73" s="177"/>
      <c r="D73" s="177"/>
      <c r="E73" s="177"/>
      <c r="F73" s="6">
        <v>46.04</v>
      </c>
    </row>
    <row r="74" spans="1:9">
      <c r="A74" s="53"/>
      <c r="B74" s="177" t="s">
        <v>14</v>
      </c>
      <c r="C74" s="177"/>
      <c r="D74" s="177"/>
      <c r="E74" s="177"/>
      <c r="F74" s="6">
        <f>54.56+2.69</f>
        <v>57.25</v>
      </c>
    </row>
    <row r="75" spans="1:9">
      <c r="A75" s="53"/>
      <c r="B75" s="160" t="s">
        <v>15</v>
      </c>
      <c r="C75" s="161"/>
      <c r="D75" s="161"/>
      <c r="E75" s="162"/>
      <c r="F75" s="6">
        <f>157.62+7.6</f>
        <v>165.22</v>
      </c>
    </row>
    <row r="76" spans="1:9" ht="15" customHeight="1">
      <c r="A76" s="53"/>
      <c r="B76" s="160" t="s">
        <v>16</v>
      </c>
      <c r="C76" s="161"/>
      <c r="D76" s="161"/>
      <c r="E76" s="162"/>
      <c r="F76" s="6">
        <v>18.96</v>
      </c>
    </row>
    <row r="77" spans="1:9">
      <c r="A77" s="53"/>
      <c r="B77" s="177" t="s">
        <v>12</v>
      </c>
      <c r="C77" s="177"/>
      <c r="D77" s="177"/>
      <c r="E77" s="177"/>
      <c r="F77" s="6">
        <v>56.41</v>
      </c>
    </row>
    <row r="78" spans="1:9" ht="15" customHeight="1">
      <c r="A78" s="53"/>
      <c r="B78" s="160"/>
      <c r="C78" s="161"/>
      <c r="D78" s="161"/>
      <c r="E78" s="162"/>
      <c r="F78" s="6"/>
    </row>
    <row r="79" spans="1:9" ht="15" customHeight="1">
      <c r="A79" s="53">
        <v>4</v>
      </c>
      <c r="B79" s="163" t="s">
        <v>112</v>
      </c>
      <c r="C79" s="163"/>
      <c r="D79" s="163"/>
      <c r="E79" s="163"/>
      <c r="F79" s="8">
        <v>922.31</v>
      </c>
    </row>
    <row r="80" spans="1:9">
      <c r="A80" s="54">
        <v>5</v>
      </c>
      <c r="B80" s="164" t="s">
        <v>113</v>
      </c>
      <c r="C80" s="164"/>
      <c r="D80" s="164"/>
      <c r="E80" s="164"/>
      <c r="F80" s="55">
        <v>188.8</v>
      </c>
      <c r="G80" s="1">
        <v>188.8</v>
      </c>
      <c r="I80" s="2">
        <v>249.08</v>
      </c>
    </row>
    <row r="81" spans="1:9">
      <c r="A81" s="54"/>
      <c r="B81" s="165" t="s">
        <v>151</v>
      </c>
      <c r="C81" s="166"/>
      <c r="D81" s="166"/>
      <c r="E81" s="167"/>
      <c r="F81" s="55">
        <v>-40.81</v>
      </c>
    </row>
    <row r="82" spans="1:9">
      <c r="A82" s="54">
        <v>6</v>
      </c>
      <c r="B82" s="168" t="s">
        <v>139</v>
      </c>
      <c r="C82" s="168"/>
      <c r="D82" s="168"/>
      <c r="E82" s="168"/>
      <c r="F82" s="55">
        <v>160.33000000000001</v>
      </c>
      <c r="G82" s="1">
        <v>159.37</v>
      </c>
    </row>
    <row r="83" spans="1:9" ht="30.75" customHeight="1">
      <c r="A83" s="56">
        <v>7</v>
      </c>
      <c r="B83" s="168" t="s">
        <v>147</v>
      </c>
      <c r="C83" s="168"/>
      <c r="D83" s="168"/>
      <c r="E83" s="168"/>
      <c r="F83" s="57">
        <f>F80+F69-F79</f>
        <v>205.26</v>
      </c>
      <c r="I83" s="2">
        <v>265.54000000000002</v>
      </c>
    </row>
    <row r="84" spans="1:9" ht="18" customHeight="1">
      <c r="A84" s="58"/>
      <c r="B84" s="169" t="s">
        <v>146</v>
      </c>
      <c r="C84" s="170"/>
      <c r="D84" s="170"/>
      <c r="E84" s="171"/>
      <c r="F84" s="74">
        <v>-60.28</v>
      </c>
    </row>
    <row r="85" spans="1:9" ht="15.75" thickBot="1">
      <c r="A85" s="58">
        <v>8</v>
      </c>
      <c r="B85" s="168" t="s">
        <v>140</v>
      </c>
      <c r="C85" s="168"/>
      <c r="D85" s="168"/>
      <c r="E85" s="168"/>
      <c r="F85" s="59">
        <v>166.33</v>
      </c>
      <c r="G85" s="60">
        <f>G82+F65-F66</f>
        <v>165.55000000000018</v>
      </c>
    </row>
    <row r="86" spans="1:9">
      <c r="A86" s="53"/>
      <c r="B86" s="163"/>
      <c r="C86" s="163"/>
      <c r="D86" s="163"/>
      <c r="E86" s="163"/>
      <c r="F86" s="8"/>
      <c r="H86" s="1"/>
    </row>
    <row r="87" spans="1:9" ht="15" customHeight="1" thickBot="1">
      <c r="A87" s="17"/>
      <c r="B87" s="18"/>
      <c r="C87" s="18"/>
      <c r="D87" s="18"/>
      <c r="E87" s="152" t="s">
        <v>21</v>
      </c>
      <c r="F87" s="152"/>
      <c r="H87" s="1"/>
    </row>
    <row r="88" spans="1:9" ht="15" customHeight="1">
      <c r="A88" s="51" t="s">
        <v>3</v>
      </c>
      <c r="B88" s="153" t="s">
        <v>117</v>
      </c>
      <c r="C88" s="153"/>
      <c r="D88" s="153"/>
      <c r="E88" s="153"/>
      <c r="F88" s="61" t="s">
        <v>5</v>
      </c>
      <c r="H88" s="1"/>
    </row>
    <row r="89" spans="1:9" ht="15" customHeight="1">
      <c r="A89" s="53">
        <v>1</v>
      </c>
      <c r="B89" s="154" t="s">
        <v>114</v>
      </c>
      <c r="C89" s="154"/>
      <c r="D89" s="154"/>
      <c r="E89" s="154"/>
      <c r="F89" s="62">
        <v>5</v>
      </c>
      <c r="H89" s="1"/>
    </row>
    <row r="90" spans="1:9" ht="15" customHeight="1">
      <c r="A90" s="63">
        <v>2</v>
      </c>
      <c r="B90" s="155" t="s">
        <v>120</v>
      </c>
      <c r="C90" s="156"/>
      <c r="D90" s="156"/>
      <c r="E90" s="157"/>
      <c r="F90" s="64">
        <v>4.93</v>
      </c>
      <c r="H90" s="1"/>
    </row>
    <row r="91" spans="1:9">
      <c r="A91" s="63">
        <v>3</v>
      </c>
      <c r="B91" s="155" t="s">
        <v>121</v>
      </c>
      <c r="C91" s="156"/>
      <c r="D91" s="156"/>
      <c r="E91" s="157"/>
      <c r="F91" s="64">
        <v>0.76</v>
      </c>
      <c r="H91" s="1"/>
    </row>
    <row r="92" spans="1:9" ht="15" customHeight="1">
      <c r="A92" s="63">
        <v>4</v>
      </c>
      <c r="B92" s="155" t="s">
        <v>115</v>
      </c>
      <c r="C92" s="156"/>
      <c r="D92" s="156"/>
      <c r="E92" s="157"/>
      <c r="F92" s="64">
        <v>0.54</v>
      </c>
      <c r="H92" s="1"/>
    </row>
    <row r="93" spans="1:9">
      <c r="A93" s="63">
        <v>5</v>
      </c>
      <c r="B93" s="155" t="s">
        <v>122</v>
      </c>
      <c r="C93" s="156"/>
      <c r="D93" s="156"/>
      <c r="E93" s="157"/>
      <c r="F93" s="64">
        <v>1.76</v>
      </c>
      <c r="H93" s="1"/>
    </row>
    <row r="94" spans="1:9">
      <c r="A94" s="63">
        <v>6</v>
      </c>
      <c r="B94" s="155" t="s">
        <v>123</v>
      </c>
      <c r="C94" s="156"/>
      <c r="D94" s="156"/>
      <c r="E94" s="157"/>
      <c r="F94" s="64">
        <v>51.97</v>
      </c>
      <c r="H94" s="1"/>
    </row>
    <row r="95" spans="1:9" ht="15" customHeight="1">
      <c r="A95" s="63">
        <v>7</v>
      </c>
      <c r="B95" s="155" t="s">
        <v>124</v>
      </c>
      <c r="C95" s="156"/>
      <c r="D95" s="156"/>
      <c r="E95" s="157"/>
      <c r="F95" s="64">
        <v>3.81</v>
      </c>
      <c r="H95" s="1"/>
    </row>
    <row r="96" spans="1:9" ht="15" customHeight="1" thickBot="1">
      <c r="A96" s="65"/>
      <c r="B96" s="158" t="s">
        <v>29</v>
      </c>
      <c r="C96" s="159"/>
      <c r="D96" s="159"/>
      <c r="E96" s="159"/>
      <c r="F96" s="66">
        <f>F95+F94+F93+F92+F91+F90+F89</f>
        <v>68.77</v>
      </c>
      <c r="G96" s="1">
        <v>68.77</v>
      </c>
      <c r="H96" s="1"/>
    </row>
    <row r="97" spans="1:8" ht="15" customHeight="1">
      <c r="A97" s="145" t="s">
        <v>30</v>
      </c>
      <c r="B97" s="145"/>
      <c r="C97" s="145"/>
      <c r="D97" s="145"/>
      <c r="E97" s="145"/>
      <c r="F97" s="145"/>
    </row>
    <row r="98" spans="1:8" ht="15" customHeight="1">
      <c r="A98" s="22" t="s">
        <v>3</v>
      </c>
      <c r="B98" s="146" t="s">
        <v>31</v>
      </c>
      <c r="C98" s="147"/>
      <c r="D98" s="147"/>
      <c r="E98" s="148"/>
      <c r="F98" s="35" t="s">
        <v>32</v>
      </c>
    </row>
    <row r="99" spans="1:8" ht="15" customHeight="1">
      <c r="A99" s="23">
        <v>1</v>
      </c>
      <c r="B99" s="149" t="s">
        <v>33</v>
      </c>
      <c r="C99" s="150"/>
      <c r="D99" s="150"/>
      <c r="E99" s="151"/>
      <c r="F99" s="24">
        <v>117.37</v>
      </c>
    </row>
    <row r="100" spans="1:8" ht="15" customHeight="1">
      <c r="A100" s="23">
        <v>2</v>
      </c>
      <c r="B100" s="149" t="s">
        <v>34</v>
      </c>
      <c r="C100" s="150"/>
      <c r="D100" s="150"/>
      <c r="E100" s="151"/>
      <c r="F100" s="24">
        <f>E124-E122</f>
        <v>249.84999999999997</v>
      </c>
    </row>
    <row r="101" spans="1:8" ht="15" customHeight="1">
      <c r="A101" s="23">
        <v>3</v>
      </c>
      <c r="B101" s="149" t="s">
        <v>35</v>
      </c>
      <c r="C101" s="150"/>
      <c r="D101" s="150"/>
      <c r="E101" s="151"/>
      <c r="F101" s="24">
        <v>83.86</v>
      </c>
    </row>
    <row r="102" spans="1:8" ht="15" customHeight="1">
      <c r="A102" s="23">
        <v>4</v>
      </c>
      <c r="B102" s="149" t="s">
        <v>36</v>
      </c>
      <c r="C102" s="150"/>
      <c r="D102" s="150"/>
      <c r="E102" s="151"/>
      <c r="F102" s="24">
        <v>55.57</v>
      </c>
    </row>
    <row r="103" spans="1:8" ht="15" customHeight="1">
      <c r="A103" s="23">
        <v>5</v>
      </c>
      <c r="B103" s="149"/>
      <c r="C103" s="150"/>
      <c r="D103" s="150"/>
      <c r="E103" s="151"/>
      <c r="F103" s="24"/>
    </row>
    <row r="104" spans="1:8" ht="15" customHeight="1">
      <c r="A104" s="146" t="s">
        <v>29</v>
      </c>
      <c r="B104" s="147"/>
      <c r="C104" s="147"/>
      <c r="D104" s="147"/>
      <c r="E104" s="148"/>
      <c r="F104" s="8">
        <f>F103+F101+F100+F99+F102</f>
        <v>506.65</v>
      </c>
    </row>
    <row r="105" spans="1:8" ht="22.5" customHeight="1">
      <c r="A105" s="142" t="s">
        <v>37</v>
      </c>
      <c r="B105" s="142"/>
      <c r="C105" s="142"/>
      <c r="D105" s="142"/>
      <c r="E105" s="142"/>
      <c r="F105" s="142"/>
      <c r="G105" s="142"/>
      <c r="H105" s="25"/>
    </row>
    <row r="106" spans="1:8">
      <c r="A106" s="143" t="s">
        <v>38</v>
      </c>
      <c r="B106" s="143"/>
      <c r="C106" s="67"/>
      <c r="D106" s="67"/>
      <c r="E106" s="67"/>
      <c r="F106" s="68"/>
      <c r="G106" s="69"/>
      <c r="H106" s="70"/>
    </row>
    <row r="107" spans="1:8" ht="15.75" customHeight="1">
      <c r="A107" s="144" t="s">
        <v>137</v>
      </c>
      <c r="B107" s="144"/>
      <c r="C107" s="144"/>
      <c r="D107" s="144"/>
      <c r="E107" s="144"/>
      <c r="F107" s="144"/>
      <c r="G107" s="71"/>
      <c r="H107" s="72"/>
    </row>
    <row r="108" spans="1:8">
      <c r="A108" s="144" t="s">
        <v>118</v>
      </c>
      <c r="B108" s="144"/>
      <c r="C108" s="144"/>
      <c r="D108" s="144"/>
      <c r="E108" s="144"/>
      <c r="F108" s="144"/>
      <c r="G108" s="71"/>
      <c r="H108" s="72"/>
    </row>
    <row r="109" spans="1:8">
      <c r="A109" s="144" t="s">
        <v>119</v>
      </c>
      <c r="B109" s="144"/>
      <c r="C109" s="144"/>
      <c r="D109" s="144"/>
      <c r="E109" s="144"/>
      <c r="F109" s="144"/>
      <c r="G109" s="71"/>
      <c r="H109" s="72"/>
    </row>
    <row r="110" spans="1:8" ht="15" customHeight="1">
      <c r="A110" s="144" t="s">
        <v>42</v>
      </c>
      <c r="B110" s="144"/>
      <c r="C110" s="144"/>
      <c r="D110" s="144"/>
      <c r="E110" s="144"/>
      <c r="F110" s="144"/>
      <c r="G110" s="71"/>
      <c r="H110" s="72"/>
    </row>
    <row r="111" spans="1:8" ht="19.5" customHeight="1">
      <c r="A111" s="144" t="s">
        <v>43</v>
      </c>
      <c r="B111" s="144"/>
      <c r="C111" s="144"/>
      <c r="D111" s="144"/>
      <c r="E111" s="144"/>
      <c r="F111" s="144"/>
      <c r="G111" s="144"/>
      <c r="H111" s="73"/>
    </row>
    <row r="112" spans="1:8" ht="21.75" customHeight="1">
      <c r="A112" s="144" t="s">
        <v>44</v>
      </c>
      <c r="B112" s="144"/>
      <c r="C112" s="144"/>
      <c r="D112" s="144"/>
      <c r="E112" s="144"/>
      <c r="F112" s="144"/>
      <c r="G112" s="144"/>
      <c r="H112" s="73"/>
    </row>
    <row r="113" spans="1:8" ht="18.75" customHeight="1">
      <c r="A113" s="144" t="s">
        <v>45</v>
      </c>
      <c r="B113" s="144"/>
      <c r="C113" s="144"/>
      <c r="D113" s="144"/>
      <c r="E113" s="144"/>
      <c r="F113" s="144"/>
      <c r="G113" s="144"/>
      <c r="H113" s="144"/>
    </row>
    <row r="114" spans="1:8" ht="25.5" customHeight="1">
      <c r="A114" s="144" t="s">
        <v>46</v>
      </c>
      <c r="B114" s="144"/>
      <c r="C114" s="144"/>
      <c r="D114" s="144"/>
      <c r="E114" s="144"/>
      <c r="F114" s="144"/>
      <c r="G114" s="144"/>
      <c r="H114" s="73"/>
    </row>
    <row r="115" spans="1:8">
      <c r="A115" s="140"/>
      <c r="B115" s="140"/>
      <c r="C115" s="140"/>
      <c r="D115" s="140"/>
      <c r="E115" s="140"/>
    </row>
    <row r="116" spans="1:8" ht="15.75">
      <c r="A116" s="141" t="s">
        <v>138</v>
      </c>
      <c r="B116" s="141"/>
      <c r="C116" s="141"/>
      <c r="D116" s="141"/>
      <c r="E116" s="141"/>
      <c r="F116" s="141"/>
      <c r="G116" s="32"/>
    </row>
    <row r="119" spans="1:8">
      <c r="A119" s="197" t="s">
        <v>48</v>
      </c>
      <c r="B119" s="197"/>
      <c r="C119" s="197"/>
      <c r="D119" s="33"/>
      <c r="E119" s="197" t="s">
        <v>49</v>
      </c>
      <c r="F119" s="197"/>
    </row>
    <row r="121" spans="1:8">
      <c r="C121" s="1" t="s">
        <v>129</v>
      </c>
      <c r="D121" s="1" t="s">
        <v>130</v>
      </c>
      <c r="E121" s="1" t="s">
        <v>131</v>
      </c>
    </row>
    <row r="122" spans="1:8" ht="30">
      <c r="B122" s="1" t="s">
        <v>132</v>
      </c>
      <c r="C122" s="1">
        <v>2806.6</v>
      </c>
      <c r="D122" s="1">
        <v>2.62</v>
      </c>
      <c r="E122" s="2">
        <v>88.24</v>
      </c>
      <c r="F122" s="1">
        <f>2806.6*2.62*12</f>
        <v>88239.504000000001</v>
      </c>
    </row>
    <row r="124" spans="1:8">
      <c r="B124" s="1" t="s">
        <v>133</v>
      </c>
      <c r="E124" s="1">
        <f>2.66+177.6+42.81+115.02</f>
        <v>338.09</v>
      </c>
    </row>
    <row r="126" spans="1:8">
      <c r="B126" s="1" t="s">
        <v>134</v>
      </c>
      <c r="C126" s="1" t="s">
        <v>135</v>
      </c>
      <c r="E126" s="1">
        <v>7.6</v>
      </c>
      <c r="F126" s="1">
        <f>2806.6*0.47*6</f>
        <v>7914.6119999999992</v>
      </c>
    </row>
    <row r="127" spans="1:8">
      <c r="B127" s="1" t="s">
        <v>136</v>
      </c>
      <c r="E127" s="1">
        <v>2.69</v>
      </c>
      <c r="F127" s="1">
        <f>2806.6*0.16*6</f>
        <v>2694.3359999999998</v>
      </c>
    </row>
    <row r="129" spans="1:6" ht="30">
      <c r="B129" s="1" t="s">
        <v>141</v>
      </c>
      <c r="C129" s="1">
        <v>2806.6</v>
      </c>
      <c r="D129" s="1">
        <v>2.62</v>
      </c>
      <c r="E129" s="1" t="s">
        <v>144</v>
      </c>
    </row>
    <row r="130" spans="1:6">
      <c r="B130" s="1" t="s">
        <v>142</v>
      </c>
      <c r="C130" s="75" t="s">
        <v>143</v>
      </c>
      <c r="E130" s="1" t="s">
        <v>145</v>
      </c>
    </row>
    <row r="132" spans="1:6" ht="18.75">
      <c r="A132" s="178" t="s">
        <v>110</v>
      </c>
      <c r="B132" s="178"/>
      <c r="C132" s="178"/>
      <c r="D132" s="178"/>
      <c r="E132" s="178"/>
      <c r="F132" s="178"/>
    </row>
    <row r="133" spans="1:6" ht="32.25" customHeight="1">
      <c r="A133" s="179" t="s">
        <v>152</v>
      </c>
      <c r="B133" s="179"/>
      <c r="C133" s="179"/>
      <c r="D133" s="179"/>
      <c r="E133" s="179"/>
      <c r="F133" s="179"/>
    </row>
    <row r="134" spans="1:6" ht="15.75" thickBot="1">
      <c r="A134" s="180" t="s">
        <v>2</v>
      </c>
      <c r="B134" s="180"/>
      <c r="C134" s="180"/>
      <c r="D134" s="180"/>
      <c r="E134" s="180"/>
      <c r="F134" s="180"/>
    </row>
    <row r="135" spans="1:6">
      <c r="A135" s="51" t="s">
        <v>3</v>
      </c>
      <c r="B135" s="181" t="s">
        <v>4</v>
      </c>
      <c r="C135" s="181"/>
      <c r="D135" s="181"/>
      <c r="E135" s="181"/>
      <c r="F135" s="52" t="s">
        <v>5</v>
      </c>
    </row>
    <row r="136" spans="1:6">
      <c r="A136" s="53">
        <v>1</v>
      </c>
      <c r="B136" s="174" t="s">
        <v>6</v>
      </c>
      <c r="C136" s="174"/>
      <c r="D136" s="174"/>
      <c r="E136" s="174"/>
      <c r="F136" s="77"/>
    </row>
    <row r="137" spans="1:6">
      <c r="A137" s="53"/>
      <c r="B137" s="182" t="s">
        <v>125</v>
      </c>
      <c r="C137" s="182"/>
      <c r="D137" s="182"/>
      <c r="E137" s="182"/>
      <c r="F137" s="6">
        <v>991.63</v>
      </c>
    </row>
    <row r="138" spans="1:6">
      <c r="A138" s="53"/>
      <c r="B138" s="182" t="s">
        <v>126</v>
      </c>
      <c r="C138" s="182"/>
      <c r="D138" s="182"/>
      <c r="E138" s="182"/>
      <c r="F138" s="6">
        <v>916.55</v>
      </c>
    </row>
    <row r="139" spans="1:6">
      <c r="A139" s="53"/>
      <c r="B139" s="183"/>
      <c r="C139" s="183"/>
      <c r="D139" s="183"/>
      <c r="E139" s="183"/>
      <c r="F139" s="6"/>
    </row>
    <row r="140" spans="1:6">
      <c r="A140" s="53">
        <v>2</v>
      </c>
      <c r="B140" s="175" t="s">
        <v>9</v>
      </c>
      <c r="C140" s="184"/>
      <c r="D140" s="184"/>
      <c r="E140" s="184"/>
      <c r="F140" s="7">
        <f>F142+F144+F145+F146+F147+F148+F150+F149-F144+F143</f>
        <v>984.84999999999991</v>
      </c>
    </row>
    <row r="141" spans="1:6">
      <c r="A141" s="53">
        <v>3</v>
      </c>
      <c r="B141" s="172" t="s">
        <v>111</v>
      </c>
      <c r="C141" s="172"/>
      <c r="D141" s="172"/>
      <c r="E141" s="172"/>
      <c r="F141" s="7">
        <f>F142+F144+F145+F146+F147+F149+F150+F143-F144+F148</f>
        <v>984.85</v>
      </c>
    </row>
    <row r="142" spans="1:6">
      <c r="A142" s="53"/>
      <c r="B142" s="173" t="s">
        <v>10</v>
      </c>
      <c r="C142" s="173"/>
      <c r="D142" s="173"/>
      <c r="E142" s="173"/>
      <c r="F142" s="6">
        <f>F175</f>
        <v>527.59</v>
      </c>
    </row>
    <row r="143" spans="1:6">
      <c r="A143" s="53"/>
      <c r="B143" s="174" t="s">
        <v>212</v>
      </c>
      <c r="C143" s="174"/>
      <c r="D143" s="174"/>
      <c r="E143" s="174"/>
      <c r="F143" s="7">
        <v>85.93</v>
      </c>
    </row>
    <row r="144" spans="1:6">
      <c r="A144" s="53"/>
      <c r="B144" s="175" t="s">
        <v>128</v>
      </c>
      <c r="C144" s="176"/>
      <c r="D144" s="176"/>
      <c r="E144" s="176"/>
      <c r="F144" s="7">
        <f>F167</f>
        <v>17.290000000000003</v>
      </c>
    </row>
    <row r="145" spans="1:8" ht="24.75" customHeight="1">
      <c r="A145" s="53"/>
      <c r="B145" s="177" t="s">
        <v>13</v>
      </c>
      <c r="C145" s="177"/>
      <c r="D145" s="177"/>
      <c r="E145" s="177"/>
      <c r="F145" s="6">
        <v>55.52</v>
      </c>
    </row>
    <row r="146" spans="1:8">
      <c r="A146" s="53"/>
      <c r="B146" s="177" t="s">
        <v>14</v>
      </c>
      <c r="C146" s="177"/>
      <c r="D146" s="177"/>
      <c r="E146" s="177"/>
      <c r="F146" s="6">
        <v>69.040000000000006</v>
      </c>
    </row>
    <row r="147" spans="1:8">
      <c r="A147" s="53"/>
      <c r="B147" s="160" t="s">
        <v>15</v>
      </c>
      <c r="C147" s="161"/>
      <c r="D147" s="161"/>
      <c r="E147" s="162"/>
      <c r="F147" s="6">
        <v>163.68</v>
      </c>
    </row>
    <row r="148" spans="1:8">
      <c r="A148" s="53"/>
      <c r="B148" s="160" t="s">
        <v>16</v>
      </c>
      <c r="C148" s="161"/>
      <c r="D148" s="161"/>
      <c r="E148" s="162"/>
      <c r="F148" s="6">
        <v>21.12</v>
      </c>
    </row>
    <row r="149" spans="1:8">
      <c r="A149" s="53"/>
      <c r="B149" s="177" t="s">
        <v>12</v>
      </c>
      <c r="C149" s="177"/>
      <c r="D149" s="177"/>
      <c r="E149" s="177"/>
      <c r="F149" s="6">
        <v>61.97</v>
      </c>
    </row>
    <row r="150" spans="1:8">
      <c r="A150" s="53"/>
      <c r="B150" s="160"/>
      <c r="C150" s="161"/>
      <c r="D150" s="161"/>
      <c r="E150" s="162"/>
      <c r="F150" s="6"/>
    </row>
    <row r="151" spans="1:8">
      <c r="A151" s="53">
        <v>4</v>
      </c>
      <c r="B151" s="163" t="s">
        <v>157</v>
      </c>
      <c r="C151" s="163"/>
      <c r="D151" s="163"/>
      <c r="E151" s="163"/>
      <c r="F151" s="8">
        <v>922.31</v>
      </c>
    </row>
    <row r="152" spans="1:8">
      <c r="A152" s="54">
        <v>5</v>
      </c>
      <c r="B152" s="164" t="s">
        <v>113</v>
      </c>
      <c r="C152" s="164"/>
      <c r="D152" s="164"/>
      <c r="E152" s="164"/>
      <c r="F152" s="55">
        <v>188.8</v>
      </c>
      <c r="G152" s="1">
        <v>188.8</v>
      </c>
    </row>
    <row r="153" spans="1:8">
      <c r="A153" s="54"/>
      <c r="B153" s="165" t="s">
        <v>151</v>
      </c>
      <c r="C153" s="166"/>
      <c r="D153" s="166"/>
      <c r="E153" s="167"/>
      <c r="F153" s="55">
        <v>-40.81</v>
      </c>
    </row>
    <row r="154" spans="1:8">
      <c r="A154" s="54">
        <v>6</v>
      </c>
      <c r="B154" s="168" t="s">
        <v>140</v>
      </c>
      <c r="C154" s="168"/>
      <c r="D154" s="168"/>
      <c r="E154" s="168"/>
      <c r="F154" s="55">
        <v>166.33</v>
      </c>
      <c r="G154" s="1">
        <v>159.37</v>
      </c>
    </row>
    <row r="155" spans="1:8" ht="24" customHeight="1">
      <c r="A155" s="56">
        <v>7</v>
      </c>
      <c r="B155" s="168" t="s">
        <v>147</v>
      </c>
      <c r="C155" s="168"/>
      <c r="D155" s="168"/>
      <c r="E155" s="168"/>
      <c r="F155" s="57">
        <f>F152+F141-F151</f>
        <v>251.34000000000015</v>
      </c>
    </row>
    <row r="156" spans="1:8">
      <c r="A156" s="58"/>
      <c r="B156" s="169" t="s">
        <v>146</v>
      </c>
      <c r="C156" s="170"/>
      <c r="D156" s="170"/>
      <c r="E156" s="171"/>
      <c r="F156" s="74">
        <v>-60.28</v>
      </c>
    </row>
    <row r="157" spans="1:8" ht="15.75" thickBot="1">
      <c r="A157" s="58">
        <v>8</v>
      </c>
      <c r="B157" s="168" t="s">
        <v>158</v>
      </c>
      <c r="C157" s="168"/>
      <c r="D157" s="168"/>
      <c r="E157" s="168"/>
      <c r="F157" s="59">
        <v>240.9</v>
      </c>
      <c r="G157" s="60">
        <f>G154+F137-F138</f>
        <v>234.45000000000005</v>
      </c>
    </row>
    <row r="158" spans="1:8">
      <c r="A158" s="53"/>
      <c r="B158" s="163"/>
      <c r="C158" s="163"/>
      <c r="D158" s="163"/>
      <c r="E158" s="163"/>
      <c r="F158" s="8"/>
      <c r="H158" s="1"/>
    </row>
    <row r="159" spans="1:8" ht="15.75" thickBot="1">
      <c r="A159" s="17"/>
      <c r="B159" s="18"/>
      <c r="C159" s="18"/>
      <c r="D159" s="18"/>
      <c r="E159" s="152" t="s">
        <v>21</v>
      </c>
      <c r="F159" s="152"/>
      <c r="H159" s="1"/>
    </row>
    <row r="160" spans="1:8">
      <c r="A160" s="51" t="s">
        <v>3</v>
      </c>
      <c r="B160" s="153" t="s">
        <v>153</v>
      </c>
      <c r="C160" s="153"/>
      <c r="D160" s="153"/>
      <c r="E160" s="153"/>
      <c r="F160" s="61" t="s">
        <v>5</v>
      </c>
      <c r="H160" s="1"/>
    </row>
    <row r="161" spans="1:8">
      <c r="A161" s="53">
        <v>1</v>
      </c>
      <c r="B161" s="154" t="s">
        <v>154</v>
      </c>
      <c r="C161" s="154"/>
      <c r="D161" s="154"/>
      <c r="E161" s="154"/>
      <c r="F161" s="62">
        <v>2.61</v>
      </c>
      <c r="H161" s="1"/>
    </row>
    <row r="162" spans="1:8">
      <c r="A162" s="63">
        <v>2</v>
      </c>
      <c r="B162" s="155" t="s">
        <v>155</v>
      </c>
      <c r="C162" s="156"/>
      <c r="D162" s="156"/>
      <c r="E162" s="157"/>
      <c r="F162" s="64">
        <v>1.05</v>
      </c>
      <c r="H162" s="1"/>
    </row>
    <row r="163" spans="1:8">
      <c r="A163" s="63">
        <v>3</v>
      </c>
      <c r="B163" s="155" t="s">
        <v>156</v>
      </c>
      <c r="C163" s="156"/>
      <c r="D163" s="156"/>
      <c r="E163" s="157"/>
      <c r="F163" s="64">
        <v>2.42</v>
      </c>
      <c r="H163" s="1"/>
    </row>
    <row r="164" spans="1:8">
      <c r="A164" s="63">
        <v>5</v>
      </c>
      <c r="B164" s="155" t="s">
        <v>163</v>
      </c>
      <c r="C164" s="156"/>
      <c r="D164" s="156"/>
      <c r="E164" s="157"/>
      <c r="F164" s="64">
        <v>11.21</v>
      </c>
      <c r="H164" s="1"/>
    </row>
    <row r="165" spans="1:8">
      <c r="A165" s="63"/>
      <c r="B165" s="155"/>
      <c r="C165" s="156"/>
      <c r="D165" s="156"/>
      <c r="E165" s="157"/>
      <c r="F165" s="64"/>
      <c r="H165" s="1"/>
    </row>
    <row r="166" spans="1:8">
      <c r="A166" s="63"/>
      <c r="B166" s="155"/>
      <c r="C166" s="156"/>
      <c r="D166" s="156"/>
      <c r="E166" s="157"/>
      <c r="F166" s="64"/>
      <c r="H166" s="1"/>
    </row>
    <row r="167" spans="1:8" ht="15.75" thickBot="1">
      <c r="A167" s="65"/>
      <c r="B167" s="158" t="s">
        <v>29</v>
      </c>
      <c r="C167" s="159"/>
      <c r="D167" s="159"/>
      <c r="E167" s="159"/>
      <c r="F167" s="66">
        <f>F166+F165+F164+F163+F162+F161</f>
        <v>17.290000000000003</v>
      </c>
      <c r="G167" s="1">
        <v>68.77</v>
      </c>
      <c r="H167" s="1"/>
    </row>
    <row r="168" spans="1:8">
      <c r="A168" s="145" t="s">
        <v>30</v>
      </c>
      <c r="B168" s="145"/>
      <c r="C168" s="145"/>
      <c r="D168" s="145"/>
      <c r="E168" s="145"/>
      <c r="F168" s="145"/>
    </row>
    <row r="169" spans="1:8">
      <c r="A169" s="22" t="s">
        <v>3</v>
      </c>
      <c r="B169" s="146" t="s">
        <v>31</v>
      </c>
      <c r="C169" s="147"/>
      <c r="D169" s="147"/>
      <c r="E169" s="148"/>
      <c r="F169" s="76" t="s">
        <v>32</v>
      </c>
    </row>
    <row r="170" spans="1:8">
      <c r="A170" s="23">
        <v>1</v>
      </c>
      <c r="B170" s="149" t="s">
        <v>33</v>
      </c>
      <c r="C170" s="150"/>
      <c r="D170" s="150"/>
      <c r="E170" s="151"/>
      <c r="F170" s="24">
        <v>134.04</v>
      </c>
    </row>
    <row r="171" spans="1:8">
      <c r="A171" s="23">
        <v>2</v>
      </c>
      <c r="B171" s="149" t="s">
        <v>34</v>
      </c>
      <c r="C171" s="150"/>
      <c r="D171" s="150"/>
      <c r="E171" s="151"/>
      <c r="F171" s="24">
        <v>246.54</v>
      </c>
    </row>
    <row r="172" spans="1:8">
      <c r="A172" s="23">
        <v>3</v>
      </c>
      <c r="B172" s="149" t="s">
        <v>35</v>
      </c>
      <c r="C172" s="150"/>
      <c r="D172" s="150"/>
      <c r="E172" s="151"/>
      <c r="F172" s="24">
        <v>87.06</v>
      </c>
    </row>
    <row r="173" spans="1:8">
      <c r="A173" s="23">
        <v>4</v>
      </c>
      <c r="B173" s="149" t="s">
        <v>36</v>
      </c>
      <c r="C173" s="150"/>
      <c r="D173" s="150"/>
      <c r="E173" s="151"/>
      <c r="F173" s="24">
        <v>59.95</v>
      </c>
    </row>
    <row r="174" spans="1:8">
      <c r="A174" s="23">
        <v>5</v>
      </c>
      <c r="B174" s="149"/>
      <c r="C174" s="150"/>
      <c r="D174" s="150"/>
      <c r="E174" s="151"/>
      <c r="F174" s="24"/>
    </row>
    <row r="175" spans="1:8">
      <c r="A175" s="146" t="s">
        <v>29</v>
      </c>
      <c r="B175" s="147"/>
      <c r="C175" s="147"/>
      <c r="D175" s="147"/>
      <c r="E175" s="148"/>
      <c r="F175" s="8">
        <f>F174+F172+F171+F170+F173</f>
        <v>527.59</v>
      </c>
    </row>
    <row r="176" spans="1:8" ht="21.75" customHeight="1">
      <c r="A176" s="142" t="s">
        <v>37</v>
      </c>
      <c r="B176" s="142"/>
      <c r="C176" s="142"/>
      <c r="D176" s="142"/>
      <c r="E176" s="142"/>
      <c r="F176" s="142"/>
      <c r="G176" s="142"/>
      <c r="H176" s="25"/>
    </row>
    <row r="177" spans="1:11">
      <c r="A177" s="143" t="s">
        <v>38</v>
      </c>
      <c r="B177" s="143"/>
      <c r="C177" s="67"/>
      <c r="D177" s="67"/>
      <c r="E177" s="67"/>
      <c r="F177" s="68"/>
      <c r="G177" s="69"/>
      <c r="H177" s="70"/>
    </row>
    <row r="178" spans="1:11">
      <c r="A178" s="144" t="s">
        <v>160</v>
      </c>
      <c r="B178" s="144"/>
      <c r="C178" s="144"/>
      <c r="D178" s="144"/>
      <c r="E178" s="144"/>
      <c r="F178" s="144"/>
      <c r="G178" s="71"/>
      <c r="H178" s="72"/>
    </row>
    <row r="179" spans="1:11">
      <c r="A179" s="144" t="s">
        <v>161</v>
      </c>
      <c r="B179" s="144"/>
      <c r="C179" s="144"/>
      <c r="D179" s="144"/>
      <c r="E179" s="144"/>
      <c r="F179" s="144"/>
      <c r="G179" s="71"/>
      <c r="H179" s="72"/>
    </row>
    <row r="180" spans="1:11">
      <c r="A180" s="144" t="s">
        <v>162</v>
      </c>
      <c r="B180" s="144"/>
      <c r="C180" s="144"/>
      <c r="D180" s="144"/>
      <c r="E180" s="144"/>
      <c r="F180" s="144"/>
      <c r="G180" s="71"/>
      <c r="H180" s="72"/>
    </row>
    <row r="181" spans="1:11">
      <c r="A181" s="144" t="s">
        <v>42</v>
      </c>
      <c r="B181" s="144"/>
      <c r="C181" s="144"/>
      <c r="D181" s="144"/>
      <c r="E181" s="144"/>
      <c r="F181" s="144"/>
      <c r="G181" s="71"/>
      <c r="H181" s="72"/>
    </row>
    <row r="182" spans="1:11">
      <c r="A182" s="144" t="s">
        <v>43</v>
      </c>
      <c r="B182" s="144"/>
      <c r="C182" s="144"/>
      <c r="D182" s="144"/>
      <c r="E182" s="144"/>
      <c r="F182" s="144"/>
      <c r="G182" s="144"/>
      <c r="H182" s="78"/>
    </row>
    <row r="183" spans="1:11" ht="24.75" customHeight="1">
      <c r="A183" s="144" t="s">
        <v>44</v>
      </c>
      <c r="B183" s="144"/>
      <c r="C183" s="144"/>
      <c r="D183" s="144"/>
      <c r="E183" s="144"/>
      <c r="F183" s="144"/>
      <c r="G183" s="144"/>
      <c r="H183" s="78"/>
    </row>
    <row r="184" spans="1:11">
      <c r="A184" s="144" t="s">
        <v>45</v>
      </c>
      <c r="B184" s="144"/>
      <c r="C184" s="144"/>
      <c r="D184" s="144"/>
      <c r="E184" s="144"/>
      <c r="F184" s="144"/>
      <c r="G184" s="144"/>
      <c r="H184" s="144"/>
    </row>
    <row r="185" spans="1:11" ht="22.5" customHeight="1">
      <c r="A185" s="144" t="s">
        <v>46</v>
      </c>
      <c r="B185" s="144"/>
      <c r="C185" s="144"/>
      <c r="D185" s="144"/>
      <c r="E185" s="144"/>
      <c r="F185" s="144"/>
      <c r="G185" s="144"/>
      <c r="H185" s="78"/>
    </row>
    <row r="186" spans="1:11">
      <c r="A186" s="140"/>
      <c r="B186" s="140"/>
      <c r="C186" s="140"/>
      <c r="D186" s="140"/>
      <c r="E186" s="140"/>
    </row>
    <row r="187" spans="1:11" ht="15.75">
      <c r="A187" s="141" t="s">
        <v>159</v>
      </c>
      <c r="B187" s="141"/>
      <c r="C187" s="141"/>
      <c r="D187" s="141"/>
      <c r="E187" s="141"/>
      <c r="F187" s="141"/>
      <c r="G187" s="32"/>
    </row>
    <row r="189" spans="1:11">
      <c r="B189" s="75" t="s">
        <v>219</v>
      </c>
      <c r="C189" s="75" t="s">
        <v>129</v>
      </c>
      <c r="D189" s="75" t="s">
        <v>130</v>
      </c>
      <c r="E189" s="75"/>
    </row>
    <row r="190" spans="1:11">
      <c r="B190" s="79"/>
      <c r="C190" s="79" t="s">
        <v>129</v>
      </c>
      <c r="D190" s="79" t="s">
        <v>130</v>
      </c>
      <c r="E190" s="79"/>
      <c r="I190" s="2" t="s">
        <v>213</v>
      </c>
      <c r="J190" s="1" t="s">
        <v>214</v>
      </c>
      <c r="K190" s="1">
        <v>8.89</v>
      </c>
    </row>
    <row r="191" spans="1:11">
      <c r="B191" s="1" t="s">
        <v>215</v>
      </c>
      <c r="C191" s="1">
        <f>2806.6-83.6</f>
        <v>2723</v>
      </c>
      <c r="D191" s="79">
        <v>3.56</v>
      </c>
      <c r="E191" s="80">
        <v>116.33</v>
      </c>
      <c r="F191" s="1">
        <f>C191*D191*12</f>
        <v>116326.56000000001</v>
      </c>
      <c r="H191" s="2">
        <v>83.6</v>
      </c>
      <c r="J191" s="1">
        <v>2007</v>
      </c>
      <c r="K191" s="1">
        <v>9.94</v>
      </c>
    </row>
    <row r="192" spans="1:11">
      <c r="B192" s="1" t="s">
        <v>216</v>
      </c>
      <c r="C192" s="1">
        <f t="shared" ref="C192:C194" si="0">2806.6-83.6</f>
        <v>2723</v>
      </c>
      <c r="D192" s="79">
        <v>3.98</v>
      </c>
      <c r="E192" s="80">
        <v>130.05000000000001</v>
      </c>
      <c r="F192" s="1">
        <f>C192*D192*12</f>
        <v>130050.47999999998</v>
      </c>
      <c r="J192" s="1">
        <v>2008</v>
      </c>
      <c r="K192" s="1">
        <v>10.74</v>
      </c>
    </row>
    <row r="193" spans="2:11">
      <c r="B193" s="1" t="s">
        <v>217</v>
      </c>
      <c r="C193" s="1">
        <f t="shared" si="0"/>
        <v>2723</v>
      </c>
      <c r="D193" s="79">
        <v>4.3</v>
      </c>
      <c r="E193" s="80">
        <v>281.01</v>
      </c>
      <c r="F193" s="1">
        <f>C193*D193*24</f>
        <v>281013.59999999998</v>
      </c>
      <c r="J193" s="1">
        <v>2009</v>
      </c>
      <c r="K193" s="1">
        <v>10.74</v>
      </c>
    </row>
    <row r="194" spans="2:11">
      <c r="B194" s="1" t="s">
        <v>218</v>
      </c>
      <c r="C194" s="1">
        <f t="shared" si="0"/>
        <v>2723</v>
      </c>
      <c r="D194" s="79">
        <v>4.55</v>
      </c>
      <c r="E194" s="80">
        <v>297.35000000000002</v>
      </c>
      <c r="F194" s="1">
        <f>C194*D194*24</f>
        <v>297351.59999999998</v>
      </c>
      <c r="J194" s="1">
        <v>2010</v>
      </c>
      <c r="K194" s="1">
        <v>10.87</v>
      </c>
    </row>
    <row r="195" spans="2:11">
      <c r="B195" s="1" t="s">
        <v>87</v>
      </c>
      <c r="C195" s="79"/>
      <c r="D195" s="79"/>
      <c r="E195" s="80">
        <f>E191+E192+E193+E194</f>
        <v>824.74</v>
      </c>
    </row>
    <row r="196" spans="2:11" ht="30">
      <c r="B196" s="1" t="s">
        <v>164</v>
      </c>
      <c r="C196" s="79"/>
      <c r="D196" s="79"/>
      <c r="E196" s="80">
        <v>476.09</v>
      </c>
    </row>
    <row r="197" spans="2:11" ht="30">
      <c r="B197" s="79" t="s">
        <v>165</v>
      </c>
      <c r="C197" s="79"/>
      <c r="D197" s="79"/>
      <c r="E197" s="80">
        <f>E195-E196</f>
        <v>348.65000000000003</v>
      </c>
      <c r="F197" s="1" t="s">
        <v>172</v>
      </c>
    </row>
    <row r="198" spans="2:11" ht="30">
      <c r="B198" s="79" t="s">
        <v>166</v>
      </c>
      <c r="C198" s="79"/>
      <c r="D198" s="79">
        <v>2.62</v>
      </c>
      <c r="E198" s="79">
        <v>88.24</v>
      </c>
      <c r="F198" s="79"/>
    </row>
    <row r="199" spans="2:11" ht="30">
      <c r="B199" s="79" t="s">
        <v>167</v>
      </c>
      <c r="C199" s="79"/>
      <c r="D199" s="79"/>
      <c r="E199" s="80">
        <v>68.77</v>
      </c>
      <c r="F199" s="79"/>
    </row>
    <row r="200" spans="2:11" ht="30">
      <c r="B200" s="79" t="s">
        <v>168</v>
      </c>
      <c r="C200" s="79"/>
      <c r="D200" s="79"/>
      <c r="E200" s="80">
        <f>E197+E199-E198</f>
        <v>329.18</v>
      </c>
      <c r="F200" s="1" t="s">
        <v>172</v>
      </c>
    </row>
    <row r="201" spans="2:11">
      <c r="B201" s="79" t="s">
        <v>169</v>
      </c>
      <c r="C201" s="79"/>
      <c r="D201" s="79"/>
      <c r="E201" s="79">
        <v>85.93</v>
      </c>
      <c r="F201" s="79"/>
    </row>
    <row r="202" spans="2:11" ht="30">
      <c r="B202" s="79" t="s">
        <v>170</v>
      </c>
      <c r="C202" s="79"/>
      <c r="D202" s="79"/>
      <c r="E202" s="80">
        <v>17.29</v>
      </c>
      <c r="F202" s="79"/>
    </row>
    <row r="203" spans="2:11">
      <c r="B203" s="79"/>
      <c r="C203" s="79"/>
      <c r="D203" s="79"/>
      <c r="E203" s="79"/>
      <c r="F203" s="79"/>
    </row>
    <row r="204" spans="2:11" ht="30">
      <c r="B204" s="79" t="s">
        <v>171</v>
      </c>
      <c r="C204" s="79"/>
      <c r="D204" s="79"/>
      <c r="E204" s="80">
        <f>E200+E202-E201</f>
        <v>260.54000000000002</v>
      </c>
      <c r="F204" s="79" t="s">
        <v>172</v>
      </c>
    </row>
    <row r="205" spans="2:11">
      <c r="B205" s="79"/>
      <c r="C205" s="79"/>
      <c r="D205" s="79"/>
      <c r="E205" s="80"/>
      <c r="F205" s="79"/>
    </row>
    <row r="206" spans="2:11">
      <c r="B206" s="1" t="s">
        <v>224</v>
      </c>
      <c r="C206" s="1" t="s">
        <v>225</v>
      </c>
      <c r="E206" s="1">
        <v>27.6</v>
      </c>
    </row>
    <row r="207" spans="2:11">
      <c r="B207" s="1" t="s">
        <v>226</v>
      </c>
      <c r="C207" s="1" t="s">
        <v>227</v>
      </c>
      <c r="E207" s="1">
        <v>23.06</v>
      </c>
    </row>
    <row r="208" spans="2:11">
      <c r="E208" s="2"/>
    </row>
    <row r="210" spans="2:6">
      <c r="B210" s="75" t="s">
        <v>219</v>
      </c>
      <c r="C210" s="75" t="s">
        <v>129</v>
      </c>
      <c r="D210" s="75" t="s">
        <v>130</v>
      </c>
      <c r="E210" s="75"/>
    </row>
    <row r="211" spans="2:6">
      <c r="B211" s="79"/>
      <c r="C211" s="79" t="s">
        <v>129</v>
      </c>
      <c r="D211" s="79" t="s">
        <v>130</v>
      </c>
      <c r="E211" s="79"/>
    </row>
    <row r="212" spans="2:6">
      <c r="B212" s="1" t="s">
        <v>215</v>
      </c>
      <c r="C212" s="1">
        <f>2806.6-83.6</f>
        <v>2723</v>
      </c>
      <c r="D212" s="79">
        <v>2.62</v>
      </c>
      <c r="E212" s="80">
        <v>85.61</v>
      </c>
      <c r="F212" s="1">
        <f>C212*D212*12</f>
        <v>85611.12</v>
      </c>
    </row>
    <row r="213" spans="2:6">
      <c r="B213" s="1" t="s">
        <v>216</v>
      </c>
      <c r="C213" s="1">
        <f t="shared" ref="C213:C215" si="1">2806.6-83.6</f>
        <v>2723</v>
      </c>
      <c r="D213" s="79">
        <v>2.62</v>
      </c>
      <c r="E213" s="80">
        <v>85.61</v>
      </c>
      <c r="F213" s="1">
        <f>C213*D213*12</f>
        <v>85611.12</v>
      </c>
    </row>
    <row r="214" spans="2:6">
      <c r="B214" s="1" t="s">
        <v>217</v>
      </c>
      <c r="C214" s="1">
        <f t="shared" si="1"/>
        <v>2723</v>
      </c>
      <c r="D214" s="79">
        <v>2.62</v>
      </c>
      <c r="E214" s="80">
        <v>171.22</v>
      </c>
      <c r="F214" s="1">
        <f>C214*D214*24</f>
        <v>171222.24</v>
      </c>
    </row>
    <row r="215" spans="2:6">
      <c r="B215" s="1" t="s">
        <v>218</v>
      </c>
      <c r="C215" s="1">
        <f t="shared" si="1"/>
        <v>2723</v>
      </c>
      <c r="D215" s="79">
        <v>2.62</v>
      </c>
      <c r="E215" s="80">
        <v>171.22</v>
      </c>
      <c r="F215" s="1">
        <f>C215*D215*24</f>
        <v>171222.24</v>
      </c>
    </row>
    <row r="216" spans="2:6">
      <c r="B216" s="1" t="s">
        <v>87</v>
      </c>
      <c r="C216" s="79"/>
      <c r="D216" s="79"/>
      <c r="E216" s="80">
        <f>E212+E213+E214+E215</f>
        <v>513.66</v>
      </c>
    </row>
    <row r="217" spans="2:6" ht="30">
      <c r="B217" s="1" t="s">
        <v>164</v>
      </c>
      <c r="C217" s="79"/>
      <c r="D217" s="79"/>
      <c r="E217" s="80">
        <v>476.09</v>
      </c>
    </row>
    <row r="218" spans="2:6" ht="30">
      <c r="B218" s="79" t="s">
        <v>165</v>
      </c>
      <c r="C218" s="79"/>
      <c r="D218" s="79"/>
      <c r="E218" s="80">
        <f>E216-E217</f>
        <v>37.569999999999993</v>
      </c>
      <c r="F218" s="1" t="s">
        <v>172</v>
      </c>
    </row>
    <row r="219" spans="2:6" ht="30">
      <c r="B219" s="79" t="s">
        <v>166</v>
      </c>
      <c r="C219" s="79"/>
      <c r="D219" s="79">
        <v>2.62</v>
      </c>
      <c r="E219" s="79">
        <v>88.24</v>
      </c>
      <c r="F219" s="79"/>
    </row>
    <row r="220" spans="2:6" ht="18" customHeight="1">
      <c r="B220" s="1" t="s">
        <v>220</v>
      </c>
      <c r="C220" s="124">
        <v>0.99</v>
      </c>
      <c r="D220" s="79"/>
      <c r="E220" s="79">
        <v>87.36</v>
      </c>
      <c r="F220" s="79">
        <f>88.24*99%</f>
        <v>87.357599999999991</v>
      </c>
    </row>
    <row r="221" spans="2:6" ht="30">
      <c r="B221" s="79" t="s">
        <v>167</v>
      </c>
      <c r="C221" s="79"/>
      <c r="D221" s="79"/>
      <c r="E221" s="80">
        <v>68.77</v>
      </c>
      <c r="F221" s="79"/>
    </row>
    <row r="222" spans="2:6" ht="30">
      <c r="B222" s="79" t="s">
        <v>168</v>
      </c>
      <c r="C222" s="79"/>
      <c r="D222" s="79"/>
      <c r="E222" s="80">
        <f>E218+E220-E221</f>
        <v>56.16</v>
      </c>
      <c r="F222" s="1" t="s">
        <v>172</v>
      </c>
    </row>
    <row r="223" spans="2:6">
      <c r="B223" s="79" t="s">
        <v>169</v>
      </c>
      <c r="C223" s="79"/>
      <c r="D223" s="79"/>
      <c r="E223" s="79">
        <v>85.93</v>
      </c>
      <c r="F223" s="79"/>
    </row>
    <row r="224" spans="2:6" ht="30">
      <c r="B224" s="79" t="s">
        <v>170</v>
      </c>
      <c r="C224" s="79"/>
      <c r="D224" s="79"/>
      <c r="E224" s="80">
        <v>22.84</v>
      </c>
      <c r="F224" s="79"/>
    </row>
    <row r="225" spans="2:8">
      <c r="B225" s="79"/>
      <c r="C225" s="79"/>
      <c r="D225" s="79"/>
      <c r="E225" s="79"/>
      <c r="F225" s="79"/>
    </row>
    <row r="226" spans="2:8" ht="30">
      <c r="B226" s="79" t="s">
        <v>171</v>
      </c>
      <c r="C226" s="79"/>
      <c r="D226" s="79"/>
      <c r="E226" s="80">
        <f>E222+E223-E224</f>
        <v>119.25</v>
      </c>
      <c r="F226" s="79" t="s">
        <v>172</v>
      </c>
    </row>
    <row r="228" spans="2:8">
      <c r="B228" s="1" t="s">
        <v>192</v>
      </c>
    </row>
    <row r="230" spans="2:8">
      <c r="B230" s="1" t="s">
        <v>221</v>
      </c>
      <c r="C230" s="1">
        <v>2723</v>
      </c>
      <c r="D230" s="1">
        <v>1.97</v>
      </c>
      <c r="E230" s="1">
        <v>305.18</v>
      </c>
      <c r="F230" s="1">
        <f>C230*D230*60</f>
        <v>321858.59999999998</v>
      </c>
      <c r="H230" s="2" t="s">
        <v>222</v>
      </c>
    </row>
  </sheetData>
  <mergeCells count="166">
    <mergeCell ref="A116:F116"/>
    <mergeCell ref="A119:C119"/>
    <mergeCell ref="E119:F119"/>
    <mergeCell ref="A111:G111"/>
    <mergeCell ref="A112:G112"/>
    <mergeCell ref="A113:H113"/>
    <mergeCell ref="A114:G114"/>
    <mergeCell ref="A115:E115"/>
    <mergeCell ref="A107:F107"/>
    <mergeCell ref="A104:E104"/>
    <mergeCell ref="A105:G105"/>
    <mergeCell ref="A106:B106"/>
    <mergeCell ref="A108:F108"/>
    <mergeCell ref="A109:F109"/>
    <mergeCell ref="A110:F110"/>
    <mergeCell ref="B99:E99"/>
    <mergeCell ref="B100:E100"/>
    <mergeCell ref="B101:E101"/>
    <mergeCell ref="B102:E102"/>
    <mergeCell ref="B103:E103"/>
    <mergeCell ref="B96:E96"/>
    <mergeCell ref="A97:F97"/>
    <mergeCell ref="B98:E98"/>
    <mergeCell ref="B93:E93"/>
    <mergeCell ref="B94:E94"/>
    <mergeCell ref="B95:E95"/>
    <mergeCell ref="B92:E92"/>
    <mergeCell ref="B88:E88"/>
    <mergeCell ref="B89:E89"/>
    <mergeCell ref="B90:E90"/>
    <mergeCell ref="B91:E91"/>
    <mergeCell ref="E87:F87"/>
    <mergeCell ref="B79:E79"/>
    <mergeCell ref="B83:E83"/>
    <mergeCell ref="B85:E85"/>
    <mergeCell ref="B86:E86"/>
    <mergeCell ref="B80:E80"/>
    <mergeCell ref="B82:E82"/>
    <mergeCell ref="B75:E75"/>
    <mergeCell ref="B76:E76"/>
    <mergeCell ref="B77:E77"/>
    <mergeCell ref="B78:E78"/>
    <mergeCell ref="B84:E84"/>
    <mergeCell ref="B81:E81"/>
    <mergeCell ref="B70:E70"/>
    <mergeCell ref="B71:E71"/>
    <mergeCell ref="B72:E72"/>
    <mergeCell ref="B73:E73"/>
    <mergeCell ref="B74:E74"/>
    <mergeCell ref="B65:E65"/>
    <mergeCell ref="B66:E66"/>
    <mergeCell ref="B67:E67"/>
    <mergeCell ref="B68:E68"/>
    <mergeCell ref="B69:E69"/>
    <mergeCell ref="A60:F60"/>
    <mergeCell ref="A61:F61"/>
    <mergeCell ref="A62:F62"/>
    <mergeCell ref="B63:E63"/>
    <mergeCell ref="B64:E64"/>
    <mergeCell ref="A50:F50"/>
    <mergeCell ref="A53:C53"/>
    <mergeCell ref="E53:F53"/>
    <mergeCell ref="A44:F44"/>
    <mergeCell ref="A45:F45"/>
    <mergeCell ref="A46:F46"/>
    <mergeCell ref="A47:H47"/>
    <mergeCell ref="A48:F48"/>
    <mergeCell ref="A49:E49"/>
    <mergeCell ref="A43:F43"/>
    <mergeCell ref="A32:F32"/>
    <mergeCell ref="B33:E33"/>
    <mergeCell ref="B34:E34"/>
    <mergeCell ref="B35:E35"/>
    <mergeCell ref="B36:E36"/>
    <mergeCell ref="B37:E37"/>
    <mergeCell ref="A38:E38"/>
    <mergeCell ref="A39:F39"/>
    <mergeCell ref="A40:B40"/>
    <mergeCell ref="A41:F41"/>
    <mergeCell ref="A42:F42"/>
    <mergeCell ref="B31:E31"/>
    <mergeCell ref="B19:E19"/>
    <mergeCell ref="B20:E20"/>
    <mergeCell ref="B21:E21"/>
    <mergeCell ref="E23:F23"/>
    <mergeCell ref="B24:E24"/>
    <mergeCell ref="B25:E25"/>
    <mergeCell ref="B26:E26"/>
    <mergeCell ref="B27:E27"/>
    <mergeCell ref="B28:E28"/>
    <mergeCell ref="B29:E29"/>
    <mergeCell ref="B30:E30"/>
    <mergeCell ref="B6:E6"/>
    <mergeCell ref="A1:F1"/>
    <mergeCell ref="A2:F2"/>
    <mergeCell ref="A3:F3"/>
    <mergeCell ref="B4:E4"/>
    <mergeCell ref="B5:E5"/>
    <mergeCell ref="B18:E18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A132:F132"/>
    <mergeCell ref="A133:F133"/>
    <mergeCell ref="A134:F134"/>
    <mergeCell ref="B135:E135"/>
    <mergeCell ref="B136:E136"/>
    <mergeCell ref="B137:E137"/>
    <mergeCell ref="B138:E138"/>
    <mergeCell ref="B139:E139"/>
    <mergeCell ref="B140:E140"/>
    <mergeCell ref="B141:E141"/>
    <mergeCell ref="B142:E142"/>
    <mergeCell ref="B143:E143"/>
    <mergeCell ref="B144:E144"/>
    <mergeCell ref="B145:E145"/>
    <mergeCell ref="B146:E146"/>
    <mergeCell ref="B147:E147"/>
    <mergeCell ref="B148:E148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B158:E158"/>
    <mergeCell ref="E159:F159"/>
    <mergeCell ref="B160:E160"/>
    <mergeCell ref="B161:E161"/>
    <mergeCell ref="B162:E162"/>
    <mergeCell ref="B163:E163"/>
    <mergeCell ref="B164:E164"/>
    <mergeCell ref="B165:E165"/>
    <mergeCell ref="B166:E166"/>
    <mergeCell ref="B167:E167"/>
    <mergeCell ref="A168:F168"/>
    <mergeCell ref="B169:E169"/>
    <mergeCell ref="B170:E170"/>
    <mergeCell ref="B171:E171"/>
    <mergeCell ref="B172:E172"/>
    <mergeCell ref="B173:E173"/>
    <mergeCell ref="B174:E174"/>
    <mergeCell ref="A175:E175"/>
    <mergeCell ref="A185:G185"/>
    <mergeCell ref="A186:E186"/>
    <mergeCell ref="A187:F187"/>
    <mergeCell ref="A176:G176"/>
    <mergeCell ref="A177:B177"/>
    <mergeCell ref="A178:F178"/>
    <mergeCell ref="A179:F179"/>
    <mergeCell ref="A180:F180"/>
    <mergeCell ref="A181:F181"/>
    <mergeCell ref="A182:G182"/>
    <mergeCell ref="A183:G183"/>
    <mergeCell ref="A184:H184"/>
  </mergeCells>
  <pageMargins left="0.15748031496062992" right="0.31496062992125984" top="0" bottom="0" header="0" footer="0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67"/>
  <sheetViews>
    <sheetView topLeftCell="A13" workbookViewId="0">
      <selection activeCell="L17" sqref="L17:M17"/>
    </sheetView>
  </sheetViews>
  <sheetFormatPr defaultRowHeight="15"/>
  <cols>
    <col min="1" max="1" width="4.140625" customWidth="1"/>
    <col min="3" max="3" width="32.42578125" customWidth="1"/>
    <col min="5" max="5" width="9" customWidth="1"/>
    <col min="7" max="7" width="3.5703125" customWidth="1"/>
    <col min="9" max="9" width="2.28515625" customWidth="1"/>
    <col min="10" max="10" width="11.5703125" customWidth="1"/>
    <col min="11" max="11" width="10.140625" customWidth="1"/>
    <col min="13" max="13" width="5.7109375" customWidth="1"/>
    <col min="257" max="257" width="4.140625" customWidth="1"/>
    <col min="259" max="259" width="32.42578125" customWidth="1"/>
    <col min="261" max="261" width="9" customWidth="1"/>
    <col min="263" max="263" width="3.5703125" customWidth="1"/>
    <col min="265" max="265" width="2.28515625" customWidth="1"/>
    <col min="266" max="266" width="11.5703125" customWidth="1"/>
    <col min="267" max="267" width="10.140625" customWidth="1"/>
    <col min="269" max="269" width="5.7109375" customWidth="1"/>
    <col min="513" max="513" width="4.140625" customWidth="1"/>
    <col min="515" max="515" width="32.42578125" customWidth="1"/>
    <col min="517" max="517" width="9" customWidth="1"/>
    <col min="519" max="519" width="3.5703125" customWidth="1"/>
    <col min="521" max="521" width="2.28515625" customWidth="1"/>
    <col min="522" max="522" width="11.5703125" customWidth="1"/>
    <col min="523" max="523" width="10.140625" customWidth="1"/>
    <col min="525" max="525" width="5.7109375" customWidth="1"/>
    <col min="769" max="769" width="4.140625" customWidth="1"/>
    <col min="771" max="771" width="32.42578125" customWidth="1"/>
    <col min="773" max="773" width="9" customWidth="1"/>
    <col min="775" max="775" width="3.5703125" customWidth="1"/>
    <col min="777" max="777" width="2.28515625" customWidth="1"/>
    <col min="778" max="778" width="11.5703125" customWidth="1"/>
    <col min="779" max="779" width="10.140625" customWidth="1"/>
    <col min="781" max="781" width="5.7109375" customWidth="1"/>
    <col min="1025" max="1025" width="4.140625" customWidth="1"/>
    <col min="1027" max="1027" width="32.42578125" customWidth="1"/>
    <col min="1029" max="1029" width="9" customWidth="1"/>
    <col min="1031" max="1031" width="3.5703125" customWidth="1"/>
    <col min="1033" max="1033" width="2.28515625" customWidth="1"/>
    <col min="1034" max="1034" width="11.5703125" customWidth="1"/>
    <col min="1035" max="1035" width="10.140625" customWidth="1"/>
    <col min="1037" max="1037" width="5.7109375" customWidth="1"/>
    <col min="1281" max="1281" width="4.140625" customWidth="1"/>
    <col min="1283" max="1283" width="32.42578125" customWidth="1"/>
    <col min="1285" max="1285" width="9" customWidth="1"/>
    <col min="1287" max="1287" width="3.5703125" customWidth="1"/>
    <col min="1289" max="1289" width="2.28515625" customWidth="1"/>
    <col min="1290" max="1290" width="11.5703125" customWidth="1"/>
    <col min="1291" max="1291" width="10.140625" customWidth="1"/>
    <col min="1293" max="1293" width="5.7109375" customWidth="1"/>
    <col min="1537" max="1537" width="4.140625" customWidth="1"/>
    <col min="1539" max="1539" width="32.42578125" customWidth="1"/>
    <col min="1541" max="1541" width="9" customWidth="1"/>
    <col min="1543" max="1543" width="3.5703125" customWidth="1"/>
    <col min="1545" max="1545" width="2.28515625" customWidth="1"/>
    <col min="1546" max="1546" width="11.5703125" customWidth="1"/>
    <col min="1547" max="1547" width="10.140625" customWidth="1"/>
    <col min="1549" max="1549" width="5.7109375" customWidth="1"/>
    <col min="1793" max="1793" width="4.140625" customWidth="1"/>
    <col min="1795" max="1795" width="32.42578125" customWidth="1"/>
    <col min="1797" max="1797" width="9" customWidth="1"/>
    <col min="1799" max="1799" width="3.5703125" customWidth="1"/>
    <col min="1801" max="1801" width="2.28515625" customWidth="1"/>
    <col min="1802" max="1802" width="11.5703125" customWidth="1"/>
    <col min="1803" max="1803" width="10.140625" customWidth="1"/>
    <col min="1805" max="1805" width="5.7109375" customWidth="1"/>
    <col min="2049" max="2049" width="4.140625" customWidth="1"/>
    <col min="2051" max="2051" width="32.42578125" customWidth="1"/>
    <col min="2053" max="2053" width="9" customWidth="1"/>
    <col min="2055" max="2055" width="3.5703125" customWidth="1"/>
    <col min="2057" max="2057" width="2.28515625" customWidth="1"/>
    <col min="2058" max="2058" width="11.5703125" customWidth="1"/>
    <col min="2059" max="2059" width="10.140625" customWidth="1"/>
    <col min="2061" max="2061" width="5.7109375" customWidth="1"/>
    <col min="2305" max="2305" width="4.140625" customWidth="1"/>
    <col min="2307" max="2307" width="32.42578125" customWidth="1"/>
    <col min="2309" max="2309" width="9" customWidth="1"/>
    <col min="2311" max="2311" width="3.5703125" customWidth="1"/>
    <col min="2313" max="2313" width="2.28515625" customWidth="1"/>
    <col min="2314" max="2314" width="11.5703125" customWidth="1"/>
    <col min="2315" max="2315" width="10.140625" customWidth="1"/>
    <col min="2317" max="2317" width="5.7109375" customWidth="1"/>
    <col min="2561" max="2561" width="4.140625" customWidth="1"/>
    <col min="2563" max="2563" width="32.42578125" customWidth="1"/>
    <col min="2565" max="2565" width="9" customWidth="1"/>
    <col min="2567" max="2567" width="3.5703125" customWidth="1"/>
    <col min="2569" max="2569" width="2.28515625" customWidth="1"/>
    <col min="2570" max="2570" width="11.5703125" customWidth="1"/>
    <col min="2571" max="2571" width="10.140625" customWidth="1"/>
    <col min="2573" max="2573" width="5.7109375" customWidth="1"/>
    <col min="2817" max="2817" width="4.140625" customWidth="1"/>
    <col min="2819" max="2819" width="32.42578125" customWidth="1"/>
    <col min="2821" max="2821" width="9" customWidth="1"/>
    <col min="2823" max="2823" width="3.5703125" customWidth="1"/>
    <col min="2825" max="2825" width="2.28515625" customWidth="1"/>
    <col min="2826" max="2826" width="11.5703125" customWidth="1"/>
    <col min="2827" max="2827" width="10.140625" customWidth="1"/>
    <col min="2829" max="2829" width="5.7109375" customWidth="1"/>
    <col min="3073" max="3073" width="4.140625" customWidth="1"/>
    <col min="3075" max="3075" width="32.42578125" customWidth="1"/>
    <col min="3077" max="3077" width="9" customWidth="1"/>
    <col min="3079" max="3079" width="3.5703125" customWidth="1"/>
    <col min="3081" max="3081" width="2.28515625" customWidth="1"/>
    <col min="3082" max="3082" width="11.5703125" customWidth="1"/>
    <col min="3083" max="3083" width="10.140625" customWidth="1"/>
    <col min="3085" max="3085" width="5.7109375" customWidth="1"/>
    <col min="3329" max="3329" width="4.140625" customWidth="1"/>
    <col min="3331" max="3331" width="32.42578125" customWidth="1"/>
    <col min="3333" max="3333" width="9" customWidth="1"/>
    <col min="3335" max="3335" width="3.5703125" customWidth="1"/>
    <col min="3337" max="3337" width="2.28515625" customWidth="1"/>
    <col min="3338" max="3338" width="11.5703125" customWidth="1"/>
    <col min="3339" max="3339" width="10.140625" customWidth="1"/>
    <col min="3341" max="3341" width="5.7109375" customWidth="1"/>
    <col min="3585" max="3585" width="4.140625" customWidth="1"/>
    <col min="3587" max="3587" width="32.42578125" customWidth="1"/>
    <col min="3589" max="3589" width="9" customWidth="1"/>
    <col min="3591" max="3591" width="3.5703125" customWidth="1"/>
    <col min="3593" max="3593" width="2.28515625" customWidth="1"/>
    <col min="3594" max="3594" width="11.5703125" customWidth="1"/>
    <col min="3595" max="3595" width="10.140625" customWidth="1"/>
    <col min="3597" max="3597" width="5.7109375" customWidth="1"/>
    <col min="3841" max="3841" width="4.140625" customWidth="1"/>
    <col min="3843" max="3843" width="32.42578125" customWidth="1"/>
    <col min="3845" max="3845" width="9" customWidth="1"/>
    <col min="3847" max="3847" width="3.5703125" customWidth="1"/>
    <col min="3849" max="3849" width="2.28515625" customWidth="1"/>
    <col min="3850" max="3850" width="11.5703125" customWidth="1"/>
    <col min="3851" max="3851" width="10.140625" customWidth="1"/>
    <col min="3853" max="3853" width="5.7109375" customWidth="1"/>
    <col min="4097" max="4097" width="4.140625" customWidth="1"/>
    <col min="4099" max="4099" width="32.42578125" customWidth="1"/>
    <col min="4101" max="4101" width="9" customWidth="1"/>
    <col min="4103" max="4103" width="3.5703125" customWidth="1"/>
    <col min="4105" max="4105" width="2.28515625" customWidth="1"/>
    <col min="4106" max="4106" width="11.5703125" customWidth="1"/>
    <col min="4107" max="4107" width="10.140625" customWidth="1"/>
    <col min="4109" max="4109" width="5.7109375" customWidth="1"/>
    <col min="4353" max="4353" width="4.140625" customWidth="1"/>
    <col min="4355" max="4355" width="32.42578125" customWidth="1"/>
    <col min="4357" max="4357" width="9" customWidth="1"/>
    <col min="4359" max="4359" width="3.5703125" customWidth="1"/>
    <col min="4361" max="4361" width="2.28515625" customWidth="1"/>
    <col min="4362" max="4362" width="11.5703125" customWidth="1"/>
    <col min="4363" max="4363" width="10.140625" customWidth="1"/>
    <col min="4365" max="4365" width="5.7109375" customWidth="1"/>
    <col min="4609" max="4609" width="4.140625" customWidth="1"/>
    <col min="4611" max="4611" width="32.42578125" customWidth="1"/>
    <col min="4613" max="4613" width="9" customWidth="1"/>
    <col min="4615" max="4615" width="3.5703125" customWidth="1"/>
    <col min="4617" max="4617" width="2.28515625" customWidth="1"/>
    <col min="4618" max="4618" width="11.5703125" customWidth="1"/>
    <col min="4619" max="4619" width="10.140625" customWidth="1"/>
    <col min="4621" max="4621" width="5.7109375" customWidth="1"/>
    <col min="4865" max="4865" width="4.140625" customWidth="1"/>
    <col min="4867" max="4867" width="32.42578125" customWidth="1"/>
    <col min="4869" max="4869" width="9" customWidth="1"/>
    <col min="4871" max="4871" width="3.5703125" customWidth="1"/>
    <col min="4873" max="4873" width="2.28515625" customWidth="1"/>
    <col min="4874" max="4874" width="11.5703125" customWidth="1"/>
    <col min="4875" max="4875" width="10.140625" customWidth="1"/>
    <col min="4877" max="4877" width="5.7109375" customWidth="1"/>
    <col min="5121" max="5121" width="4.140625" customWidth="1"/>
    <col min="5123" max="5123" width="32.42578125" customWidth="1"/>
    <col min="5125" max="5125" width="9" customWidth="1"/>
    <col min="5127" max="5127" width="3.5703125" customWidth="1"/>
    <col min="5129" max="5129" width="2.28515625" customWidth="1"/>
    <col min="5130" max="5130" width="11.5703125" customWidth="1"/>
    <col min="5131" max="5131" width="10.140625" customWidth="1"/>
    <col min="5133" max="5133" width="5.7109375" customWidth="1"/>
    <col min="5377" max="5377" width="4.140625" customWidth="1"/>
    <col min="5379" max="5379" width="32.42578125" customWidth="1"/>
    <col min="5381" max="5381" width="9" customWidth="1"/>
    <col min="5383" max="5383" width="3.5703125" customWidth="1"/>
    <col min="5385" max="5385" width="2.28515625" customWidth="1"/>
    <col min="5386" max="5386" width="11.5703125" customWidth="1"/>
    <col min="5387" max="5387" width="10.140625" customWidth="1"/>
    <col min="5389" max="5389" width="5.7109375" customWidth="1"/>
    <col min="5633" max="5633" width="4.140625" customWidth="1"/>
    <col min="5635" max="5635" width="32.42578125" customWidth="1"/>
    <col min="5637" max="5637" width="9" customWidth="1"/>
    <col min="5639" max="5639" width="3.5703125" customWidth="1"/>
    <col min="5641" max="5641" width="2.28515625" customWidth="1"/>
    <col min="5642" max="5642" width="11.5703125" customWidth="1"/>
    <col min="5643" max="5643" width="10.140625" customWidth="1"/>
    <col min="5645" max="5645" width="5.7109375" customWidth="1"/>
    <col min="5889" max="5889" width="4.140625" customWidth="1"/>
    <col min="5891" max="5891" width="32.42578125" customWidth="1"/>
    <col min="5893" max="5893" width="9" customWidth="1"/>
    <col min="5895" max="5895" width="3.5703125" customWidth="1"/>
    <col min="5897" max="5897" width="2.28515625" customWidth="1"/>
    <col min="5898" max="5898" width="11.5703125" customWidth="1"/>
    <col min="5899" max="5899" width="10.140625" customWidth="1"/>
    <col min="5901" max="5901" width="5.7109375" customWidth="1"/>
    <col min="6145" max="6145" width="4.140625" customWidth="1"/>
    <col min="6147" max="6147" width="32.42578125" customWidth="1"/>
    <col min="6149" max="6149" width="9" customWidth="1"/>
    <col min="6151" max="6151" width="3.5703125" customWidth="1"/>
    <col min="6153" max="6153" width="2.28515625" customWidth="1"/>
    <col min="6154" max="6154" width="11.5703125" customWidth="1"/>
    <col min="6155" max="6155" width="10.140625" customWidth="1"/>
    <col min="6157" max="6157" width="5.7109375" customWidth="1"/>
    <col min="6401" max="6401" width="4.140625" customWidth="1"/>
    <col min="6403" max="6403" width="32.42578125" customWidth="1"/>
    <col min="6405" max="6405" width="9" customWidth="1"/>
    <col min="6407" max="6407" width="3.5703125" customWidth="1"/>
    <col min="6409" max="6409" width="2.28515625" customWidth="1"/>
    <col min="6410" max="6410" width="11.5703125" customWidth="1"/>
    <col min="6411" max="6411" width="10.140625" customWidth="1"/>
    <col min="6413" max="6413" width="5.7109375" customWidth="1"/>
    <col min="6657" max="6657" width="4.140625" customWidth="1"/>
    <col min="6659" max="6659" width="32.42578125" customWidth="1"/>
    <col min="6661" max="6661" width="9" customWidth="1"/>
    <col min="6663" max="6663" width="3.5703125" customWidth="1"/>
    <col min="6665" max="6665" width="2.28515625" customWidth="1"/>
    <col min="6666" max="6666" width="11.5703125" customWidth="1"/>
    <col min="6667" max="6667" width="10.140625" customWidth="1"/>
    <col min="6669" max="6669" width="5.7109375" customWidth="1"/>
    <col min="6913" max="6913" width="4.140625" customWidth="1"/>
    <col min="6915" max="6915" width="32.42578125" customWidth="1"/>
    <col min="6917" max="6917" width="9" customWidth="1"/>
    <col min="6919" max="6919" width="3.5703125" customWidth="1"/>
    <col min="6921" max="6921" width="2.28515625" customWidth="1"/>
    <col min="6922" max="6922" width="11.5703125" customWidth="1"/>
    <col min="6923" max="6923" width="10.140625" customWidth="1"/>
    <col min="6925" max="6925" width="5.7109375" customWidth="1"/>
    <col min="7169" max="7169" width="4.140625" customWidth="1"/>
    <col min="7171" max="7171" width="32.42578125" customWidth="1"/>
    <col min="7173" max="7173" width="9" customWidth="1"/>
    <col min="7175" max="7175" width="3.5703125" customWidth="1"/>
    <col min="7177" max="7177" width="2.28515625" customWidth="1"/>
    <col min="7178" max="7178" width="11.5703125" customWidth="1"/>
    <col min="7179" max="7179" width="10.140625" customWidth="1"/>
    <col min="7181" max="7181" width="5.7109375" customWidth="1"/>
    <col min="7425" max="7425" width="4.140625" customWidth="1"/>
    <col min="7427" max="7427" width="32.42578125" customWidth="1"/>
    <col min="7429" max="7429" width="9" customWidth="1"/>
    <col min="7431" max="7431" width="3.5703125" customWidth="1"/>
    <col min="7433" max="7433" width="2.28515625" customWidth="1"/>
    <col min="7434" max="7434" width="11.5703125" customWidth="1"/>
    <col min="7435" max="7435" width="10.140625" customWidth="1"/>
    <col min="7437" max="7437" width="5.7109375" customWidth="1"/>
    <col min="7681" max="7681" width="4.140625" customWidth="1"/>
    <col min="7683" max="7683" width="32.42578125" customWidth="1"/>
    <col min="7685" max="7685" width="9" customWidth="1"/>
    <col min="7687" max="7687" width="3.5703125" customWidth="1"/>
    <col min="7689" max="7689" width="2.28515625" customWidth="1"/>
    <col min="7690" max="7690" width="11.5703125" customWidth="1"/>
    <col min="7691" max="7691" width="10.140625" customWidth="1"/>
    <col min="7693" max="7693" width="5.7109375" customWidth="1"/>
    <col min="7937" max="7937" width="4.140625" customWidth="1"/>
    <col min="7939" max="7939" width="32.42578125" customWidth="1"/>
    <col min="7941" max="7941" width="9" customWidth="1"/>
    <col min="7943" max="7943" width="3.5703125" customWidth="1"/>
    <col min="7945" max="7945" width="2.28515625" customWidth="1"/>
    <col min="7946" max="7946" width="11.5703125" customWidth="1"/>
    <col min="7947" max="7947" width="10.140625" customWidth="1"/>
    <col min="7949" max="7949" width="5.7109375" customWidth="1"/>
    <col min="8193" max="8193" width="4.140625" customWidth="1"/>
    <col min="8195" max="8195" width="32.42578125" customWidth="1"/>
    <col min="8197" max="8197" width="9" customWidth="1"/>
    <col min="8199" max="8199" width="3.5703125" customWidth="1"/>
    <col min="8201" max="8201" width="2.28515625" customWidth="1"/>
    <col min="8202" max="8202" width="11.5703125" customWidth="1"/>
    <col min="8203" max="8203" width="10.140625" customWidth="1"/>
    <col min="8205" max="8205" width="5.7109375" customWidth="1"/>
    <col min="8449" max="8449" width="4.140625" customWidth="1"/>
    <col min="8451" max="8451" width="32.42578125" customWidth="1"/>
    <col min="8453" max="8453" width="9" customWidth="1"/>
    <col min="8455" max="8455" width="3.5703125" customWidth="1"/>
    <col min="8457" max="8457" width="2.28515625" customWidth="1"/>
    <col min="8458" max="8458" width="11.5703125" customWidth="1"/>
    <col min="8459" max="8459" width="10.140625" customWidth="1"/>
    <col min="8461" max="8461" width="5.7109375" customWidth="1"/>
    <col min="8705" max="8705" width="4.140625" customWidth="1"/>
    <col min="8707" max="8707" width="32.42578125" customWidth="1"/>
    <col min="8709" max="8709" width="9" customWidth="1"/>
    <col min="8711" max="8711" width="3.5703125" customWidth="1"/>
    <col min="8713" max="8713" width="2.28515625" customWidth="1"/>
    <col min="8714" max="8714" width="11.5703125" customWidth="1"/>
    <col min="8715" max="8715" width="10.140625" customWidth="1"/>
    <col min="8717" max="8717" width="5.7109375" customWidth="1"/>
    <col min="8961" max="8961" width="4.140625" customWidth="1"/>
    <col min="8963" max="8963" width="32.42578125" customWidth="1"/>
    <col min="8965" max="8965" width="9" customWidth="1"/>
    <col min="8967" max="8967" width="3.5703125" customWidth="1"/>
    <col min="8969" max="8969" width="2.28515625" customWidth="1"/>
    <col min="8970" max="8970" width="11.5703125" customWidth="1"/>
    <col min="8971" max="8971" width="10.140625" customWidth="1"/>
    <col min="8973" max="8973" width="5.7109375" customWidth="1"/>
    <col min="9217" max="9217" width="4.140625" customWidth="1"/>
    <col min="9219" max="9219" width="32.42578125" customWidth="1"/>
    <col min="9221" max="9221" width="9" customWidth="1"/>
    <col min="9223" max="9223" width="3.5703125" customWidth="1"/>
    <col min="9225" max="9225" width="2.28515625" customWidth="1"/>
    <col min="9226" max="9226" width="11.5703125" customWidth="1"/>
    <col min="9227" max="9227" width="10.140625" customWidth="1"/>
    <col min="9229" max="9229" width="5.7109375" customWidth="1"/>
    <col min="9473" max="9473" width="4.140625" customWidth="1"/>
    <col min="9475" max="9475" width="32.42578125" customWidth="1"/>
    <col min="9477" max="9477" width="9" customWidth="1"/>
    <col min="9479" max="9479" width="3.5703125" customWidth="1"/>
    <col min="9481" max="9481" width="2.28515625" customWidth="1"/>
    <col min="9482" max="9482" width="11.5703125" customWidth="1"/>
    <col min="9483" max="9483" width="10.140625" customWidth="1"/>
    <col min="9485" max="9485" width="5.7109375" customWidth="1"/>
    <col min="9729" max="9729" width="4.140625" customWidth="1"/>
    <col min="9731" max="9731" width="32.42578125" customWidth="1"/>
    <col min="9733" max="9733" width="9" customWidth="1"/>
    <col min="9735" max="9735" width="3.5703125" customWidth="1"/>
    <col min="9737" max="9737" width="2.28515625" customWidth="1"/>
    <col min="9738" max="9738" width="11.5703125" customWidth="1"/>
    <col min="9739" max="9739" width="10.140625" customWidth="1"/>
    <col min="9741" max="9741" width="5.7109375" customWidth="1"/>
    <col min="9985" max="9985" width="4.140625" customWidth="1"/>
    <col min="9987" max="9987" width="32.42578125" customWidth="1"/>
    <col min="9989" max="9989" width="9" customWidth="1"/>
    <col min="9991" max="9991" width="3.5703125" customWidth="1"/>
    <col min="9993" max="9993" width="2.28515625" customWidth="1"/>
    <col min="9994" max="9994" width="11.5703125" customWidth="1"/>
    <col min="9995" max="9995" width="10.140625" customWidth="1"/>
    <col min="9997" max="9997" width="5.7109375" customWidth="1"/>
    <col min="10241" max="10241" width="4.140625" customWidth="1"/>
    <col min="10243" max="10243" width="32.42578125" customWidth="1"/>
    <col min="10245" max="10245" width="9" customWidth="1"/>
    <col min="10247" max="10247" width="3.5703125" customWidth="1"/>
    <col min="10249" max="10249" width="2.28515625" customWidth="1"/>
    <col min="10250" max="10250" width="11.5703125" customWidth="1"/>
    <col min="10251" max="10251" width="10.140625" customWidth="1"/>
    <col min="10253" max="10253" width="5.7109375" customWidth="1"/>
    <col min="10497" max="10497" width="4.140625" customWidth="1"/>
    <col min="10499" max="10499" width="32.42578125" customWidth="1"/>
    <col min="10501" max="10501" width="9" customWidth="1"/>
    <col min="10503" max="10503" width="3.5703125" customWidth="1"/>
    <col min="10505" max="10505" width="2.28515625" customWidth="1"/>
    <col min="10506" max="10506" width="11.5703125" customWidth="1"/>
    <col min="10507" max="10507" width="10.140625" customWidth="1"/>
    <col min="10509" max="10509" width="5.7109375" customWidth="1"/>
    <col min="10753" max="10753" width="4.140625" customWidth="1"/>
    <col min="10755" max="10755" width="32.42578125" customWidth="1"/>
    <col min="10757" max="10757" width="9" customWidth="1"/>
    <col min="10759" max="10759" width="3.5703125" customWidth="1"/>
    <col min="10761" max="10761" width="2.28515625" customWidth="1"/>
    <col min="10762" max="10762" width="11.5703125" customWidth="1"/>
    <col min="10763" max="10763" width="10.140625" customWidth="1"/>
    <col min="10765" max="10765" width="5.7109375" customWidth="1"/>
    <col min="11009" max="11009" width="4.140625" customWidth="1"/>
    <col min="11011" max="11011" width="32.42578125" customWidth="1"/>
    <col min="11013" max="11013" width="9" customWidth="1"/>
    <col min="11015" max="11015" width="3.5703125" customWidth="1"/>
    <col min="11017" max="11017" width="2.28515625" customWidth="1"/>
    <col min="11018" max="11018" width="11.5703125" customWidth="1"/>
    <col min="11019" max="11019" width="10.140625" customWidth="1"/>
    <col min="11021" max="11021" width="5.7109375" customWidth="1"/>
    <col min="11265" max="11265" width="4.140625" customWidth="1"/>
    <col min="11267" max="11267" width="32.42578125" customWidth="1"/>
    <col min="11269" max="11269" width="9" customWidth="1"/>
    <col min="11271" max="11271" width="3.5703125" customWidth="1"/>
    <col min="11273" max="11273" width="2.28515625" customWidth="1"/>
    <col min="11274" max="11274" width="11.5703125" customWidth="1"/>
    <col min="11275" max="11275" width="10.140625" customWidth="1"/>
    <col min="11277" max="11277" width="5.7109375" customWidth="1"/>
    <col min="11521" max="11521" width="4.140625" customWidth="1"/>
    <col min="11523" max="11523" width="32.42578125" customWidth="1"/>
    <col min="11525" max="11525" width="9" customWidth="1"/>
    <col min="11527" max="11527" width="3.5703125" customWidth="1"/>
    <col min="11529" max="11529" width="2.28515625" customWidth="1"/>
    <col min="11530" max="11530" width="11.5703125" customWidth="1"/>
    <col min="11531" max="11531" width="10.140625" customWidth="1"/>
    <col min="11533" max="11533" width="5.7109375" customWidth="1"/>
    <col min="11777" max="11777" width="4.140625" customWidth="1"/>
    <col min="11779" max="11779" width="32.42578125" customWidth="1"/>
    <col min="11781" max="11781" width="9" customWidth="1"/>
    <col min="11783" max="11783" width="3.5703125" customWidth="1"/>
    <col min="11785" max="11785" width="2.28515625" customWidth="1"/>
    <col min="11786" max="11786" width="11.5703125" customWidth="1"/>
    <col min="11787" max="11787" width="10.140625" customWidth="1"/>
    <col min="11789" max="11789" width="5.7109375" customWidth="1"/>
    <col min="12033" max="12033" width="4.140625" customWidth="1"/>
    <col min="12035" max="12035" width="32.42578125" customWidth="1"/>
    <col min="12037" max="12037" width="9" customWidth="1"/>
    <col min="12039" max="12039" width="3.5703125" customWidth="1"/>
    <col min="12041" max="12041" width="2.28515625" customWidth="1"/>
    <col min="12042" max="12042" width="11.5703125" customWidth="1"/>
    <col min="12043" max="12043" width="10.140625" customWidth="1"/>
    <col min="12045" max="12045" width="5.7109375" customWidth="1"/>
    <col min="12289" max="12289" width="4.140625" customWidth="1"/>
    <col min="12291" max="12291" width="32.42578125" customWidth="1"/>
    <col min="12293" max="12293" width="9" customWidth="1"/>
    <col min="12295" max="12295" width="3.5703125" customWidth="1"/>
    <col min="12297" max="12297" width="2.28515625" customWidth="1"/>
    <col min="12298" max="12298" width="11.5703125" customWidth="1"/>
    <col min="12299" max="12299" width="10.140625" customWidth="1"/>
    <col min="12301" max="12301" width="5.7109375" customWidth="1"/>
    <col min="12545" max="12545" width="4.140625" customWidth="1"/>
    <col min="12547" max="12547" width="32.42578125" customWidth="1"/>
    <col min="12549" max="12549" width="9" customWidth="1"/>
    <col min="12551" max="12551" width="3.5703125" customWidth="1"/>
    <col min="12553" max="12553" width="2.28515625" customWidth="1"/>
    <col min="12554" max="12554" width="11.5703125" customWidth="1"/>
    <col min="12555" max="12555" width="10.140625" customWidth="1"/>
    <col min="12557" max="12557" width="5.7109375" customWidth="1"/>
    <col min="12801" max="12801" width="4.140625" customWidth="1"/>
    <col min="12803" max="12803" width="32.42578125" customWidth="1"/>
    <col min="12805" max="12805" width="9" customWidth="1"/>
    <col min="12807" max="12807" width="3.5703125" customWidth="1"/>
    <col min="12809" max="12809" width="2.28515625" customWidth="1"/>
    <col min="12810" max="12810" width="11.5703125" customWidth="1"/>
    <col min="12811" max="12811" width="10.140625" customWidth="1"/>
    <col min="12813" max="12813" width="5.7109375" customWidth="1"/>
    <col min="13057" max="13057" width="4.140625" customWidth="1"/>
    <col min="13059" max="13059" width="32.42578125" customWidth="1"/>
    <col min="13061" max="13061" width="9" customWidth="1"/>
    <col min="13063" max="13063" width="3.5703125" customWidth="1"/>
    <col min="13065" max="13065" width="2.28515625" customWidth="1"/>
    <col min="13066" max="13066" width="11.5703125" customWidth="1"/>
    <col min="13067" max="13067" width="10.140625" customWidth="1"/>
    <col min="13069" max="13069" width="5.7109375" customWidth="1"/>
    <col min="13313" max="13313" width="4.140625" customWidth="1"/>
    <col min="13315" max="13315" width="32.42578125" customWidth="1"/>
    <col min="13317" max="13317" width="9" customWidth="1"/>
    <col min="13319" max="13319" width="3.5703125" customWidth="1"/>
    <col min="13321" max="13321" width="2.28515625" customWidth="1"/>
    <col min="13322" max="13322" width="11.5703125" customWidth="1"/>
    <col min="13323" max="13323" width="10.140625" customWidth="1"/>
    <col min="13325" max="13325" width="5.7109375" customWidth="1"/>
    <col min="13569" max="13569" width="4.140625" customWidth="1"/>
    <col min="13571" max="13571" width="32.42578125" customWidth="1"/>
    <col min="13573" max="13573" width="9" customWidth="1"/>
    <col min="13575" max="13575" width="3.5703125" customWidth="1"/>
    <col min="13577" max="13577" width="2.28515625" customWidth="1"/>
    <col min="13578" max="13578" width="11.5703125" customWidth="1"/>
    <col min="13579" max="13579" width="10.140625" customWidth="1"/>
    <col min="13581" max="13581" width="5.7109375" customWidth="1"/>
    <col min="13825" max="13825" width="4.140625" customWidth="1"/>
    <col min="13827" max="13827" width="32.42578125" customWidth="1"/>
    <col min="13829" max="13829" width="9" customWidth="1"/>
    <col min="13831" max="13831" width="3.5703125" customWidth="1"/>
    <col min="13833" max="13833" width="2.28515625" customWidth="1"/>
    <col min="13834" max="13834" width="11.5703125" customWidth="1"/>
    <col min="13835" max="13835" width="10.140625" customWidth="1"/>
    <col min="13837" max="13837" width="5.7109375" customWidth="1"/>
    <col min="14081" max="14081" width="4.140625" customWidth="1"/>
    <col min="14083" max="14083" width="32.42578125" customWidth="1"/>
    <col min="14085" max="14085" width="9" customWidth="1"/>
    <col min="14087" max="14087" width="3.5703125" customWidth="1"/>
    <col min="14089" max="14089" width="2.28515625" customWidth="1"/>
    <col min="14090" max="14090" width="11.5703125" customWidth="1"/>
    <col min="14091" max="14091" width="10.140625" customWidth="1"/>
    <col min="14093" max="14093" width="5.7109375" customWidth="1"/>
    <col min="14337" max="14337" width="4.140625" customWidth="1"/>
    <col min="14339" max="14339" width="32.42578125" customWidth="1"/>
    <col min="14341" max="14341" width="9" customWidth="1"/>
    <col min="14343" max="14343" width="3.5703125" customWidth="1"/>
    <col min="14345" max="14345" width="2.28515625" customWidth="1"/>
    <col min="14346" max="14346" width="11.5703125" customWidth="1"/>
    <col min="14347" max="14347" width="10.140625" customWidth="1"/>
    <col min="14349" max="14349" width="5.7109375" customWidth="1"/>
    <col min="14593" max="14593" width="4.140625" customWidth="1"/>
    <col min="14595" max="14595" width="32.42578125" customWidth="1"/>
    <col min="14597" max="14597" width="9" customWidth="1"/>
    <col min="14599" max="14599" width="3.5703125" customWidth="1"/>
    <col min="14601" max="14601" width="2.28515625" customWidth="1"/>
    <col min="14602" max="14602" width="11.5703125" customWidth="1"/>
    <col min="14603" max="14603" width="10.140625" customWidth="1"/>
    <col min="14605" max="14605" width="5.7109375" customWidth="1"/>
    <col min="14849" max="14849" width="4.140625" customWidth="1"/>
    <col min="14851" max="14851" width="32.42578125" customWidth="1"/>
    <col min="14853" max="14853" width="9" customWidth="1"/>
    <col min="14855" max="14855" width="3.5703125" customWidth="1"/>
    <col min="14857" max="14857" width="2.28515625" customWidth="1"/>
    <col min="14858" max="14858" width="11.5703125" customWidth="1"/>
    <col min="14859" max="14859" width="10.140625" customWidth="1"/>
    <col min="14861" max="14861" width="5.7109375" customWidth="1"/>
    <col min="15105" max="15105" width="4.140625" customWidth="1"/>
    <col min="15107" max="15107" width="32.42578125" customWidth="1"/>
    <col min="15109" max="15109" width="9" customWidth="1"/>
    <col min="15111" max="15111" width="3.5703125" customWidth="1"/>
    <col min="15113" max="15113" width="2.28515625" customWidth="1"/>
    <col min="15114" max="15114" width="11.5703125" customWidth="1"/>
    <col min="15115" max="15115" width="10.140625" customWidth="1"/>
    <col min="15117" max="15117" width="5.7109375" customWidth="1"/>
    <col min="15361" max="15361" width="4.140625" customWidth="1"/>
    <col min="15363" max="15363" width="32.42578125" customWidth="1"/>
    <col min="15365" max="15365" width="9" customWidth="1"/>
    <col min="15367" max="15367" width="3.5703125" customWidth="1"/>
    <col min="15369" max="15369" width="2.28515625" customWidth="1"/>
    <col min="15370" max="15370" width="11.5703125" customWidth="1"/>
    <col min="15371" max="15371" width="10.140625" customWidth="1"/>
    <col min="15373" max="15373" width="5.7109375" customWidth="1"/>
    <col min="15617" max="15617" width="4.140625" customWidth="1"/>
    <col min="15619" max="15619" width="32.42578125" customWidth="1"/>
    <col min="15621" max="15621" width="9" customWidth="1"/>
    <col min="15623" max="15623" width="3.5703125" customWidth="1"/>
    <col min="15625" max="15625" width="2.28515625" customWidth="1"/>
    <col min="15626" max="15626" width="11.5703125" customWidth="1"/>
    <col min="15627" max="15627" width="10.140625" customWidth="1"/>
    <col min="15629" max="15629" width="5.7109375" customWidth="1"/>
    <col min="15873" max="15873" width="4.140625" customWidth="1"/>
    <col min="15875" max="15875" width="32.42578125" customWidth="1"/>
    <col min="15877" max="15877" width="9" customWidth="1"/>
    <col min="15879" max="15879" width="3.5703125" customWidth="1"/>
    <col min="15881" max="15881" width="2.28515625" customWidth="1"/>
    <col min="15882" max="15882" width="11.5703125" customWidth="1"/>
    <col min="15883" max="15883" width="10.140625" customWidth="1"/>
    <col min="15885" max="15885" width="5.7109375" customWidth="1"/>
    <col min="16129" max="16129" width="4.140625" customWidth="1"/>
    <col min="16131" max="16131" width="32.42578125" customWidth="1"/>
    <col min="16133" max="16133" width="9" customWidth="1"/>
    <col min="16135" max="16135" width="3.5703125" customWidth="1"/>
    <col min="16137" max="16137" width="2.28515625" customWidth="1"/>
    <col min="16138" max="16138" width="11.5703125" customWidth="1"/>
    <col min="16139" max="16139" width="10.140625" customWidth="1"/>
    <col min="16141" max="16141" width="5.7109375" customWidth="1"/>
  </cols>
  <sheetData>
    <row r="2" spans="1:15">
      <c r="A2" s="235" t="s">
        <v>53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</row>
    <row r="3" spans="1:15">
      <c r="A3" s="236" t="s">
        <v>54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1:15">
      <c r="A4" s="237" t="s">
        <v>32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37"/>
      <c r="O4" s="37"/>
    </row>
    <row r="5" spans="1:15">
      <c r="A5" s="208"/>
      <c r="B5" s="208"/>
      <c r="C5" s="208"/>
      <c r="D5" s="208"/>
      <c r="E5" s="208"/>
      <c r="F5" s="208"/>
      <c r="G5" s="208"/>
      <c r="H5" s="208"/>
      <c r="I5" s="208"/>
      <c r="J5" s="38"/>
      <c r="K5" s="38"/>
      <c r="L5" s="208" t="s">
        <v>55</v>
      </c>
      <c r="M5" s="208"/>
    </row>
    <row r="6" spans="1:15">
      <c r="A6" s="208"/>
      <c r="B6" s="208"/>
      <c r="C6" s="208"/>
      <c r="D6" s="208" t="s">
        <v>56</v>
      </c>
      <c r="E6" s="208"/>
      <c r="F6" s="208" t="s">
        <v>57</v>
      </c>
      <c r="G6" s="208"/>
      <c r="H6" s="208" t="s">
        <v>58</v>
      </c>
      <c r="I6" s="208"/>
      <c r="J6" s="38" t="s">
        <v>59</v>
      </c>
      <c r="K6" s="38" t="s">
        <v>60</v>
      </c>
      <c r="L6" s="208" t="s">
        <v>61</v>
      </c>
      <c r="M6" s="208"/>
    </row>
    <row r="7" spans="1:15">
      <c r="A7" s="208"/>
      <c r="B7" s="208"/>
      <c r="C7" s="208"/>
      <c r="D7" s="208"/>
      <c r="E7" s="208"/>
      <c r="F7" s="208"/>
      <c r="G7" s="208"/>
      <c r="H7" s="208"/>
      <c r="I7" s="208"/>
      <c r="J7" s="38"/>
      <c r="K7" s="38"/>
      <c r="L7" s="208"/>
      <c r="M7" s="208"/>
    </row>
    <row r="8" spans="1:15">
      <c r="A8" s="39">
        <v>1</v>
      </c>
      <c r="B8" s="204" t="s">
        <v>62</v>
      </c>
      <c r="C8" s="204"/>
      <c r="D8" s="227">
        <f>D9</f>
        <v>589.33000000000004</v>
      </c>
      <c r="E8" s="227"/>
      <c r="F8" s="227">
        <f>F9</f>
        <v>788.06</v>
      </c>
      <c r="G8" s="227"/>
      <c r="H8" s="204">
        <f>H9</f>
        <v>941.83</v>
      </c>
      <c r="I8" s="204"/>
      <c r="J8" s="39">
        <v>1151.3499999999999</v>
      </c>
      <c r="K8" s="39">
        <f>K9</f>
        <v>993.45</v>
      </c>
      <c r="L8" s="227">
        <f>D8+F8+H8+J8+K8</f>
        <v>4464.0199999999995</v>
      </c>
      <c r="M8" s="204"/>
    </row>
    <row r="9" spans="1:15">
      <c r="A9" s="40"/>
      <c r="B9" s="208" t="s">
        <v>63</v>
      </c>
      <c r="C9" s="208"/>
      <c r="D9" s="226">
        <v>589.33000000000004</v>
      </c>
      <c r="E9" s="226"/>
      <c r="F9" s="226">
        <v>788.06</v>
      </c>
      <c r="G9" s="226"/>
      <c r="H9" s="208">
        <v>941.83</v>
      </c>
      <c r="I9" s="208"/>
      <c r="J9" s="38">
        <f>J8</f>
        <v>1151.3499999999999</v>
      </c>
      <c r="K9" s="38">
        <v>993.45</v>
      </c>
      <c r="L9" s="231">
        <f>D9+F9+H9+J9+K9</f>
        <v>4464.0199999999995</v>
      </c>
      <c r="M9" s="232"/>
    </row>
    <row r="10" spans="1:15">
      <c r="A10" s="204">
        <v>2</v>
      </c>
      <c r="B10" s="204" t="s">
        <v>64</v>
      </c>
      <c r="C10" s="204"/>
      <c r="D10" s="227">
        <f>D12+D14+D15+D16+D17+D19+D20+D18</f>
        <v>760.09</v>
      </c>
      <c r="E10" s="204"/>
      <c r="F10" s="227">
        <f>F12+F14+F15+F16+F17+F18+F20+F19</f>
        <v>853.51</v>
      </c>
      <c r="G10" s="204"/>
      <c r="H10" s="204">
        <f>H12+H14+H15+H16+H17+H18+H19+H20</f>
        <v>1058.92</v>
      </c>
      <c r="I10" s="204"/>
      <c r="J10" s="228">
        <f>J12+J14+J15+J16+J17+J18+J19+J20</f>
        <v>1097.29</v>
      </c>
      <c r="K10" s="228">
        <f>K12+K14+K15+K16+K17+K18+K19+K20</f>
        <v>961.05</v>
      </c>
      <c r="L10" s="227">
        <f>D10+F10+H10+J10+K10</f>
        <v>4730.8599999999997</v>
      </c>
      <c r="M10" s="204"/>
    </row>
    <row r="11" spans="1:15">
      <c r="A11" s="204"/>
      <c r="B11" s="204"/>
      <c r="C11" s="204"/>
      <c r="D11" s="204"/>
      <c r="E11" s="204"/>
      <c r="F11" s="204"/>
      <c r="G11" s="204"/>
      <c r="H11" s="204"/>
      <c r="I11" s="204"/>
      <c r="J11" s="230"/>
      <c r="K11" s="230"/>
      <c r="L11" s="204"/>
      <c r="M11" s="204"/>
    </row>
    <row r="12" spans="1:15">
      <c r="A12" s="208"/>
      <c r="B12" s="208" t="s">
        <v>65</v>
      </c>
      <c r="C12" s="234"/>
      <c r="D12" s="226">
        <v>283.93</v>
      </c>
      <c r="E12" s="226"/>
      <c r="F12" s="226">
        <v>348.26</v>
      </c>
      <c r="G12" s="226"/>
      <c r="H12" s="208">
        <v>366.59</v>
      </c>
      <c r="I12" s="208"/>
      <c r="J12" s="208">
        <v>388.33</v>
      </c>
      <c r="K12" s="219">
        <v>338.97</v>
      </c>
      <c r="L12" s="226">
        <f>D12+F12+H12+J12+K12</f>
        <v>1726.08</v>
      </c>
      <c r="M12" s="208"/>
    </row>
    <row r="13" spans="1:15">
      <c r="A13" s="208"/>
      <c r="B13" s="208" t="s">
        <v>66</v>
      </c>
      <c r="C13" s="234"/>
      <c r="D13" s="226"/>
      <c r="E13" s="226"/>
      <c r="F13" s="226"/>
      <c r="G13" s="226"/>
      <c r="H13" s="208"/>
      <c r="I13" s="208"/>
      <c r="J13" s="208"/>
      <c r="K13" s="220"/>
      <c r="L13" s="208"/>
      <c r="M13" s="208"/>
    </row>
    <row r="14" spans="1:15">
      <c r="A14" s="40"/>
      <c r="B14" s="205" t="s">
        <v>67</v>
      </c>
      <c r="C14" s="205"/>
      <c r="D14" s="227">
        <v>74.06</v>
      </c>
      <c r="E14" s="227"/>
      <c r="F14" s="227">
        <v>185.8</v>
      </c>
      <c r="G14" s="227"/>
      <c r="H14" s="204">
        <v>61.74</v>
      </c>
      <c r="I14" s="204"/>
      <c r="J14" s="39">
        <v>8.73</v>
      </c>
      <c r="K14" s="39">
        <v>63.21</v>
      </c>
      <c r="L14" s="227">
        <f t="shared" ref="L14:L20" si="0">D14+F14+H14+J14+K14</f>
        <v>393.54</v>
      </c>
      <c r="M14" s="204"/>
    </row>
    <row r="15" spans="1:15">
      <c r="A15" s="40"/>
      <c r="B15" s="208" t="s">
        <v>68</v>
      </c>
      <c r="C15" s="208"/>
      <c r="D15" s="226">
        <v>42.15</v>
      </c>
      <c r="E15" s="226"/>
      <c r="F15" s="226">
        <v>66.349999999999994</v>
      </c>
      <c r="G15" s="226"/>
      <c r="H15" s="208">
        <v>66.41</v>
      </c>
      <c r="I15" s="208"/>
      <c r="J15" s="38">
        <v>44.47</v>
      </c>
      <c r="K15" s="38">
        <v>37.840000000000003</v>
      </c>
      <c r="L15" s="231">
        <f t="shared" si="0"/>
        <v>257.22000000000003</v>
      </c>
      <c r="M15" s="232"/>
    </row>
    <row r="16" spans="1:15">
      <c r="A16" s="40"/>
      <c r="B16" s="208" t="s">
        <v>69</v>
      </c>
      <c r="C16" s="208"/>
      <c r="D16" s="226">
        <v>33.090000000000003</v>
      </c>
      <c r="E16" s="226"/>
      <c r="F16" s="226">
        <v>26.12</v>
      </c>
      <c r="G16" s="226"/>
      <c r="H16" s="208">
        <v>30.16</v>
      </c>
      <c r="I16" s="208"/>
      <c r="J16" s="38">
        <v>47.13</v>
      </c>
      <c r="K16" s="38">
        <v>57.34</v>
      </c>
      <c r="L16" s="231">
        <f t="shared" si="0"/>
        <v>193.84</v>
      </c>
      <c r="M16" s="232"/>
    </row>
    <row r="17" spans="1:16">
      <c r="A17" s="40"/>
      <c r="B17" s="208" t="s">
        <v>70</v>
      </c>
      <c r="C17" s="208"/>
      <c r="D17" s="226">
        <v>38.96</v>
      </c>
      <c r="E17" s="226"/>
      <c r="F17" s="226">
        <v>87.73</v>
      </c>
      <c r="G17" s="226"/>
      <c r="H17" s="208">
        <v>100.5</v>
      </c>
      <c r="I17" s="208"/>
      <c r="J17" s="38">
        <v>81.599999999999994</v>
      </c>
      <c r="K17" s="38">
        <v>98.47</v>
      </c>
      <c r="L17" s="231">
        <f t="shared" si="0"/>
        <v>407.26</v>
      </c>
      <c r="M17" s="232"/>
    </row>
    <row r="18" spans="1:16">
      <c r="A18" s="40"/>
      <c r="B18" s="208" t="s">
        <v>71</v>
      </c>
      <c r="C18" s="208"/>
      <c r="D18" s="226">
        <v>10.14</v>
      </c>
      <c r="E18" s="226"/>
      <c r="F18" s="226">
        <v>15.62</v>
      </c>
      <c r="G18" s="226"/>
      <c r="H18" s="208">
        <v>16.600000000000001</v>
      </c>
      <c r="I18" s="208"/>
      <c r="J18" s="38">
        <v>16.29</v>
      </c>
      <c r="K18" s="38">
        <v>16.3</v>
      </c>
      <c r="L18" s="231">
        <f t="shared" si="0"/>
        <v>74.95</v>
      </c>
      <c r="M18" s="232"/>
    </row>
    <row r="19" spans="1:16">
      <c r="A19" s="40"/>
      <c r="B19" s="208" t="s">
        <v>72</v>
      </c>
      <c r="C19" s="208"/>
      <c r="D19" s="226">
        <v>241.57</v>
      </c>
      <c r="E19" s="226"/>
      <c r="F19" s="226">
        <v>7.75</v>
      </c>
      <c r="G19" s="226"/>
      <c r="H19" s="208">
        <v>289.44</v>
      </c>
      <c r="I19" s="208"/>
      <c r="J19" s="38">
        <v>371</v>
      </c>
      <c r="K19" s="38">
        <v>134.94</v>
      </c>
      <c r="L19" s="231">
        <f t="shared" si="0"/>
        <v>1044.7</v>
      </c>
      <c r="M19" s="232"/>
    </row>
    <row r="20" spans="1:16" ht="6" customHeight="1">
      <c r="A20" s="208"/>
      <c r="B20" s="233" t="s">
        <v>73</v>
      </c>
      <c r="C20" s="223"/>
      <c r="D20" s="226">
        <v>36.19</v>
      </c>
      <c r="E20" s="226"/>
      <c r="F20" s="226">
        <v>115.88</v>
      </c>
      <c r="G20" s="226"/>
      <c r="H20" s="208">
        <v>127.48</v>
      </c>
      <c r="I20" s="208"/>
      <c r="J20" s="208">
        <v>139.74</v>
      </c>
      <c r="K20" s="219">
        <v>213.98</v>
      </c>
      <c r="L20" s="226">
        <f t="shared" si="0"/>
        <v>633.27</v>
      </c>
      <c r="M20" s="208"/>
    </row>
    <row r="21" spans="1:16" ht="14.25" customHeight="1">
      <c r="A21" s="208"/>
      <c r="B21" s="224"/>
      <c r="C21" s="225"/>
      <c r="D21" s="226"/>
      <c r="E21" s="226"/>
      <c r="F21" s="226"/>
      <c r="G21" s="226"/>
      <c r="H21" s="208"/>
      <c r="I21" s="208"/>
      <c r="J21" s="208"/>
      <c r="K21" s="220"/>
      <c r="L21" s="208"/>
      <c r="M21" s="208"/>
    </row>
    <row r="22" spans="1:16">
      <c r="A22" s="204">
        <v>3</v>
      </c>
      <c r="B22" s="204" t="s">
        <v>74</v>
      </c>
      <c r="C22" s="204"/>
      <c r="D22" s="227">
        <f>D10-D8</f>
        <v>170.76</v>
      </c>
      <c r="E22" s="204"/>
      <c r="F22" s="227">
        <f>F10-F8</f>
        <v>65.450000000000045</v>
      </c>
      <c r="G22" s="204"/>
      <c r="H22" s="204">
        <f>H10-H8</f>
        <v>117.09000000000003</v>
      </c>
      <c r="I22" s="204"/>
      <c r="J22" s="204">
        <f>J10-J8</f>
        <v>-54.059999999999945</v>
      </c>
      <c r="K22" s="228">
        <f>K10-K9</f>
        <v>-32.400000000000091</v>
      </c>
      <c r="L22" s="227">
        <f>D22+F22+H22+J22+K22</f>
        <v>266.84000000000003</v>
      </c>
      <c r="M22" s="204"/>
    </row>
    <row r="23" spans="1:16">
      <c r="A23" s="204"/>
      <c r="B23" s="204" t="s">
        <v>75</v>
      </c>
      <c r="C23" s="204"/>
      <c r="D23" s="204"/>
      <c r="E23" s="204"/>
      <c r="F23" s="204"/>
      <c r="G23" s="204"/>
      <c r="H23" s="204"/>
      <c r="I23" s="204"/>
      <c r="J23" s="204"/>
      <c r="K23" s="229"/>
      <c r="L23" s="204"/>
      <c r="M23" s="204"/>
    </row>
    <row r="24" spans="1:16">
      <c r="A24" s="204"/>
      <c r="B24" s="204" t="s">
        <v>76</v>
      </c>
      <c r="C24" s="204"/>
      <c r="D24" s="204"/>
      <c r="E24" s="204"/>
      <c r="F24" s="204"/>
      <c r="G24" s="204"/>
      <c r="H24" s="204"/>
      <c r="I24" s="204"/>
      <c r="J24" s="204"/>
      <c r="K24" s="230"/>
      <c r="L24" s="204"/>
      <c r="M24" s="204"/>
    </row>
    <row r="25" spans="1:16">
      <c r="A25" s="219"/>
      <c r="B25" s="221" t="s">
        <v>77</v>
      </c>
      <c r="C25" s="221"/>
      <c r="D25" s="208">
        <v>708.66</v>
      </c>
      <c r="E25" s="208"/>
      <c r="F25" s="208">
        <v>794.8</v>
      </c>
      <c r="G25" s="208"/>
      <c r="H25" s="208">
        <v>1004.96</v>
      </c>
      <c r="I25" s="208"/>
      <c r="J25" s="208">
        <v>1126.54</v>
      </c>
      <c r="K25" s="219">
        <v>1031.51</v>
      </c>
      <c r="L25" s="208">
        <f>D25+F25+H25+J25+K25</f>
        <v>4666.47</v>
      </c>
      <c r="M25" s="208"/>
    </row>
    <row r="26" spans="1:16">
      <c r="A26" s="220"/>
      <c r="B26" s="221"/>
      <c r="C26" s="221"/>
      <c r="D26" s="208"/>
      <c r="E26" s="208"/>
      <c r="F26" s="208"/>
      <c r="G26" s="208"/>
      <c r="H26" s="208"/>
      <c r="I26" s="208"/>
      <c r="J26" s="208"/>
      <c r="K26" s="220"/>
      <c r="L26" s="208"/>
      <c r="M26" s="208"/>
    </row>
    <row r="27" spans="1:16">
      <c r="A27" s="219"/>
      <c r="B27" s="222" t="s">
        <v>78</v>
      </c>
      <c r="C27" s="223"/>
      <c r="D27" s="226">
        <f>D25-D8</f>
        <v>119.32999999999993</v>
      </c>
      <c r="E27" s="226"/>
      <c r="F27" s="226">
        <f>F25-F8</f>
        <v>6.7400000000000091</v>
      </c>
      <c r="G27" s="226"/>
      <c r="H27" s="208">
        <f>H25-H8</f>
        <v>63.129999999999995</v>
      </c>
      <c r="I27" s="208"/>
      <c r="J27" s="208">
        <f>J25-J8</f>
        <v>-24.809999999999945</v>
      </c>
      <c r="K27" s="219">
        <f>K25-K9</f>
        <v>38.059999999999945</v>
      </c>
      <c r="L27" s="226">
        <f>D27+F27+H27+J27+K27</f>
        <v>202.44999999999993</v>
      </c>
      <c r="M27" s="208"/>
    </row>
    <row r="28" spans="1:16">
      <c r="A28" s="220"/>
      <c r="B28" s="224"/>
      <c r="C28" s="225"/>
      <c r="D28" s="226"/>
      <c r="E28" s="226"/>
      <c r="F28" s="226"/>
      <c r="G28" s="226"/>
      <c r="H28" s="208"/>
      <c r="I28" s="208"/>
      <c r="J28" s="208"/>
      <c r="K28" s="220"/>
      <c r="L28" s="208"/>
      <c r="M28" s="208"/>
    </row>
    <row r="30" spans="1:16">
      <c r="A30" s="41" t="s">
        <v>79</v>
      </c>
      <c r="B30" s="205" t="s">
        <v>80</v>
      </c>
      <c r="C30" s="205"/>
      <c r="D30" s="205"/>
      <c r="E30" s="40"/>
      <c r="J30" s="209" t="s">
        <v>81</v>
      </c>
      <c r="K30" s="209"/>
      <c r="L30" s="209"/>
      <c r="M30" s="209"/>
    </row>
    <row r="31" spans="1:16">
      <c r="A31" s="38">
        <v>1</v>
      </c>
      <c r="B31" s="199" t="s">
        <v>82</v>
      </c>
      <c r="C31" s="200"/>
      <c r="D31" s="200"/>
      <c r="E31" s="42">
        <v>9.4700000000000006</v>
      </c>
      <c r="J31" s="209"/>
      <c r="K31" s="209"/>
      <c r="L31" s="209"/>
      <c r="M31" s="209"/>
      <c r="O31" s="43"/>
      <c r="P31" s="43"/>
    </row>
    <row r="32" spans="1:16">
      <c r="A32" s="38">
        <v>2</v>
      </c>
      <c r="B32" s="199" t="s">
        <v>83</v>
      </c>
      <c r="C32" s="200"/>
      <c r="D32" s="200"/>
      <c r="E32" s="42">
        <v>5.23</v>
      </c>
      <c r="J32" s="209"/>
      <c r="K32" s="209"/>
      <c r="L32" s="209"/>
      <c r="M32" s="209"/>
    </row>
    <row r="33" spans="1:14">
      <c r="A33" s="38">
        <v>3</v>
      </c>
      <c r="B33" s="199" t="s">
        <v>84</v>
      </c>
      <c r="C33" s="200"/>
      <c r="D33" s="200"/>
      <c r="E33" s="42">
        <v>16.989999999999998</v>
      </c>
    </row>
    <row r="34" spans="1:14">
      <c r="A34" s="38">
        <v>4</v>
      </c>
      <c r="B34" s="199" t="s">
        <v>85</v>
      </c>
      <c r="C34" s="200"/>
      <c r="D34" s="200"/>
      <c r="E34" s="42">
        <v>38.64</v>
      </c>
    </row>
    <row r="35" spans="1:14">
      <c r="A35" s="38">
        <v>5</v>
      </c>
      <c r="B35" s="199" t="s">
        <v>86</v>
      </c>
      <c r="C35" s="200"/>
      <c r="D35" s="200"/>
      <c r="E35" s="42">
        <v>3.73</v>
      </c>
      <c r="J35" s="210" t="s">
        <v>148</v>
      </c>
      <c r="K35" s="211"/>
      <c r="L35" s="211"/>
      <c r="M35" s="211"/>
      <c r="N35" s="212"/>
    </row>
    <row r="36" spans="1:14">
      <c r="A36" s="40"/>
      <c r="B36" s="204" t="s">
        <v>87</v>
      </c>
      <c r="C36" s="204"/>
      <c r="D36" s="204"/>
      <c r="E36" s="44">
        <f>SUM(E31:E35)</f>
        <v>74.06</v>
      </c>
      <c r="J36" s="213" t="s">
        <v>149</v>
      </c>
      <c r="K36" s="214"/>
      <c r="L36" s="214"/>
      <c r="M36" s="214"/>
      <c r="N36" s="215"/>
    </row>
    <row r="37" spans="1:14">
      <c r="A37" s="45"/>
      <c r="B37" s="46"/>
      <c r="C37" s="46"/>
      <c r="D37" s="46"/>
      <c r="E37" s="47"/>
      <c r="J37" s="216" t="s">
        <v>150</v>
      </c>
      <c r="K37" s="217"/>
      <c r="L37" s="217"/>
      <c r="M37" s="217"/>
      <c r="N37" s="218"/>
    </row>
    <row r="38" spans="1:14">
      <c r="A38" s="41" t="s">
        <v>79</v>
      </c>
      <c r="B38" s="205" t="s">
        <v>88</v>
      </c>
      <c r="C38" s="205"/>
      <c r="D38" s="205"/>
      <c r="E38" s="40"/>
    </row>
    <row r="39" spans="1:14">
      <c r="A39" s="38">
        <v>1</v>
      </c>
      <c r="B39" s="199" t="s">
        <v>89</v>
      </c>
      <c r="C39" s="200"/>
      <c r="D39" s="200"/>
      <c r="E39" s="42">
        <v>2.2000000000000002</v>
      </c>
    </row>
    <row r="40" spans="1:14">
      <c r="A40" s="38">
        <v>2</v>
      </c>
      <c r="B40" s="199" t="s">
        <v>90</v>
      </c>
      <c r="C40" s="200"/>
      <c r="D40" s="200"/>
      <c r="E40" s="42">
        <v>1.32</v>
      </c>
    </row>
    <row r="41" spans="1:14">
      <c r="A41" s="38">
        <v>3</v>
      </c>
      <c r="B41" s="199" t="s">
        <v>91</v>
      </c>
      <c r="C41" s="200"/>
      <c r="D41" s="200"/>
      <c r="E41" s="42">
        <v>15.6</v>
      </c>
    </row>
    <row r="42" spans="1:14">
      <c r="A42" s="38">
        <v>4</v>
      </c>
      <c r="B42" s="199" t="s">
        <v>92</v>
      </c>
      <c r="C42" s="200"/>
      <c r="D42" s="200"/>
      <c r="E42" s="42">
        <v>5.76</v>
      </c>
    </row>
    <row r="43" spans="1:14">
      <c r="A43" s="38">
        <v>5</v>
      </c>
      <c r="B43" s="199" t="s">
        <v>93</v>
      </c>
      <c r="C43" s="200"/>
      <c r="D43" s="200"/>
      <c r="E43" s="42">
        <v>160.91999999999999</v>
      </c>
    </row>
    <row r="44" spans="1:14">
      <c r="A44" s="40"/>
      <c r="B44" s="204" t="s">
        <v>87</v>
      </c>
      <c r="C44" s="204"/>
      <c r="D44" s="204"/>
      <c r="E44" s="44">
        <f>SUM(E39:E43)</f>
        <v>185.79999999999998</v>
      </c>
    </row>
    <row r="45" spans="1:14">
      <c r="A45" s="48"/>
      <c r="B45" s="48"/>
      <c r="C45" s="48"/>
      <c r="H45" s="43"/>
    </row>
    <row r="46" spans="1:14">
      <c r="A46" s="207" t="s">
        <v>94</v>
      </c>
      <c r="B46" s="207"/>
      <c r="C46" s="207"/>
    </row>
    <row r="47" spans="1:14">
      <c r="A47" s="41" t="s">
        <v>79</v>
      </c>
      <c r="B47" s="208" t="s">
        <v>95</v>
      </c>
      <c r="C47" s="208"/>
      <c r="D47" s="40" t="s">
        <v>96</v>
      </c>
      <c r="H47" s="43"/>
    </row>
    <row r="48" spans="1:14">
      <c r="A48" s="38">
        <v>1</v>
      </c>
      <c r="B48" s="200" t="s">
        <v>25</v>
      </c>
      <c r="C48" s="200"/>
      <c r="D48" s="49">
        <v>16.489999999999998</v>
      </c>
    </row>
    <row r="49" spans="1:5">
      <c r="A49" s="38">
        <v>2</v>
      </c>
      <c r="B49" s="200" t="s">
        <v>97</v>
      </c>
      <c r="C49" s="200"/>
      <c r="D49" s="49">
        <v>2.29</v>
      </c>
    </row>
    <row r="50" spans="1:5">
      <c r="A50" s="38">
        <v>3</v>
      </c>
      <c r="B50" s="200" t="s">
        <v>98</v>
      </c>
      <c r="C50" s="200"/>
      <c r="D50" s="49">
        <v>32.32</v>
      </c>
    </row>
    <row r="51" spans="1:5">
      <c r="A51" s="38">
        <v>4</v>
      </c>
      <c r="B51" s="199" t="s">
        <v>99</v>
      </c>
      <c r="C51" s="200"/>
      <c r="D51" s="49">
        <v>0.86</v>
      </c>
    </row>
    <row r="52" spans="1:5">
      <c r="A52" s="38">
        <v>5</v>
      </c>
      <c r="B52" s="199" t="s">
        <v>100</v>
      </c>
      <c r="C52" s="200"/>
      <c r="D52" s="49">
        <v>9.7799999999999994</v>
      </c>
    </row>
    <row r="53" spans="1:5">
      <c r="A53" s="40"/>
      <c r="B53" s="206" t="s">
        <v>87</v>
      </c>
      <c r="C53" s="206"/>
      <c r="D53" s="50">
        <f>SUM(D48:D52)</f>
        <v>61.739999999999995</v>
      </c>
    </row>
    <row r="55" spans="1:5">
      <c r="A55" s="41" t="s">
        <v>79</v>
      </c>
      <c r="B55" s="205" t="s">
        <v>101</v>
      </c>
      <c r="C55" s="205"/>
      <c r="D55" s="205"/>
      <c r="E55" s="40"/>
    </row>
    <row r="56" spans="1:5">
      <c r="A56" s="38">
        <v>1</v>
      </c>
      <c r="B56" s="199" t="s">
        <v>82</v>
      </c>
      <c r="C56" s="200"/>
      <c r="D56" s="200"/>
      <c r="E56" s="42">
        <v>2.87</v>
      </c>
    </row>
    <row r="57" spans="1:5">
      <c r="A57" s="38">
        <v>2</v>
      </c>
      <c r="B57" s="199" t="s">
        <v>102</v>
      </c>
      <c r="C57" s="200"/>
      <c r="D57" s="200"/>
      <c r="E57" s="42">
        <v>5.56</v>
      </c>
    </row>
    <row r="58" spans="1:5">
      <c r="A58" s="38">
        <v>3</v>
      </c>
      <c r="B58" s="199" t="s">
        <v>103</v>
      </c>
      <c r="C58" s="200"/>
      <c r="D58" s="200"/>
      <c r="E58" s="42">
        <v>0.3</v>
      </c>
    </row>
    <row r="59" spans="1:5">
      <c r="A59" s="40"/>
      <c r="B59" s="204" t="s">
        <v>87</v>
      </c>
      <c r="C59" s="204"/>
      <c r="D59" s="204"/>
      <c r="E59" s="44">
        <f>SUM(E56:E58)</f>
        <v>8.73</v>
      </c>
    </row>
    <row r="61" spans="1:5">
      <c r="A61" s="41" t="s">
        <v>79</v>
      </c>
      <c r="B61" s="205" t="s">
        <v>104</v>
      </c>
      <c r="C61" s="205"/>
      <c r="D61" s="205"/>
      <c r="E61" s="40"/>
    </row>
    <row r="62" spans="1:5">
      <c r="A62" s="38">
        <v>1</v>
      </c>
      <c r="B62" s="199" t="s">
        <v>105</v>
      </c>
      <c r="C62" s="200"/>
      <c r="D62" s="200"/>
      <c r="E62" s="42">
        <v>1.9</v>
      </c>
    </row>
    <row r="63" spans="1:5">
      <c r="A63" s="38">
        <v>2</v>
      </c>
      <c r="B63" s="199" t="s">
        <v>106</v>
      </c>
      <c r="C63" s="200"/>
      <c r="D63" s="200"/>
      <c r="E63" s="42">
        <v>6.73</v>
      </c>
    </row>
    <row r="64" spans="1:5">
      <c r="A64" s="38">
        <v>3</v>
      </c>
      <c r="B64" s="199" t="s">
        <v>107</v>
      </c>
      <c r="C64" s="200"/>
      <c r="D64" s="200"/>
      <c r="E64" s="42">
        <v>51.62</v>
      </c>
    </row>
    <row r="65" spans="1:5">
      <c r="A65" s="38">
        <v>4</v>
      </c>
      <c r="B65" s="199" t="s">
        <v>108</v>
      </c>
      <c r="C65" s="200"/>
      <c r="D65" s="200"/>
      <c r="E65" s="42">
        <v>1.66</v>
      </c>
    </row>
    <row r="66" spans="1:5">
      <c r="A66" s="38">
        <v>5</v>
      </c>
      <c r="B66" s="201" t="s">
        <v>109</v>
      </c>
      <c r="C66" s="202"/>
      <c r="D66" s="203"/>
      <c r="E66" s="42">
        <v>1.3</v>
      </c>
    </row>
    <row r="67" spans="1:5">
      <c r="A67" s="40"/>
      <c r="B67" s="204" t="s">
        <v>87</v>
      </c>
      <c r="C67" s="204"/>
      <c r="D67" s="204"/>
      <c r="E67" s="44">
        <f>SUM(E62:E66)</f>
        <v>63.209999999999994</v>
      </c>
    </row>
  </sheetData>
  <mergeCells count="146">
    <mergeCell ref="F6:G6"/>
    <mergeCell ref="H6:I6"/>
    <mergeCell ref="L6:M6"/>
    <mergeCell ref="D7:E7"/>
    <mergeCell ref="F7:G7"/>
    <mergeCell ref="H7:I7"/>
    <mergeCell ref="L7:M7"/>
    <mergeCell ref="A2:M2"/>
    <mergeCell ref="A3:M3"/>
    <mergeCell ref="A4:M4"/>
    <mergeCell ref="A5:A7"/>
    <mergeCell ref="B5:C7"/>
    <mergeCell ref="D5:E5"/>
    <mergeCell ref="F5:G5"/>
    <mergeCell ref="H5:I5"/>
    <mergeCell ref="L5:M5"/>
    <mergeCell ref="D6:E6"/>
    <mergeCell ref="B8:C8"/>
    <mergeCell ref="D8:E8"/>
    <mergeCell ref="F8:G8"/>
    <mergeCell ref="H8:I8"/>
    <mergeCell ref="L8:M8"/>
    <mergeCell ref="B9:C9"/>
    <mergeCell ref="D9:E9"/>
    <mergeCell ref="F9:G9"/>
    <mergeCell ref="H9:I9"/>
    <mergeCell ref="L9:M9"/>
    <mergeCell ref="B13:C13"/>
    <mergeCell ref="B14:C14"/>
    <mergeCell ref="D14:E14"/>
    <mergeCell ref="F14:G14"/>
    <mergeCell ref="H14:I14"/>
    <mergeCell ref="L14:M14"/>
    <mergeCell ref="K10:K11"/>
    <mergeCell ref="L10:M11"/>
    <mergeCell ref="A12:A13"/>
    <mergeCell ref="B12:C12"/>
    <mergeCell ref="D12:E13"/>
    <mergeCell ref="F12:G13"/>
    <mergeCell ref="H12:I13"/>
    <mergeCell ref="J12:J13"/>
    <mergeCell ref="K12:K13"/>
    <mergeCell ref="L12:M13"/>
    <mergeCell ref="A10:A11"/>
    <mergeCell ref="B10:C11"/>
    <mergeCell ref="D10:E11"/>
    <mergeCell ref="F10:G11"/>
    <mergeCell ref="H10:I11"/>
    <mergeCell ref="J10:J11"/>
    <mergeCell ref="B15:C15"/>
    <mergeCell ref="D15:E15"/>
    <mergeCell ref="F15:G15"/>
    <mergeCell ref="H15:I15"/>
    <mergeCell ref="L15:M15"/>
    <mergeCell ref="B16:C16"/>
    <mergeCell ref="D16:E16"/>
    <mergeCell ref="F16:G16"/>
    <mergeCell ref="H16:I16"/>
    <mergeCell ref="L16:M16"/>
    <mergeCell ref="B17:C17"/>
    <mergeCell ref="D17:E17"/>
    <mergeCell ref="F17:G17"/>
    <mergeCell ref="H17:I17"/>
    <mergeCell ref="L17:M17"/>
    <mergeCell ref="B18:C18"/>
    <mergeCell ref="D18:E18"/>
    <mergeCell ref="F18:G18"/>
    <mergeCell ref="H18:I18"/>
    <mergeCell ref="L18:M18"/>
    <mergeCell ref="B19:C19"/>
    <mergeCell ref="D19:E19"/>
    <mergeCell ref="F19:G19"/>
    <mergeCell ref="H19:I19"/>
    <mergeCell ref="L19:M19"/>
    <mergeCell ref="A20:A21"/>
    <mergeCell ref="B20:C21"/>
    <mergeCell ref="D20:E21"/>
    <mergeCell ref="F20:G21"/>
    <mergeCell ref="H20:I21"/>
    <mergeCell ref="J20:J21"/>
    <mergeCell ref="K20:K21"/>
    <mergeCell ref="L20:M21"/>
    <mergeCell ref="A22:A24"/>
    <mergeCell ref="B22:C22"/>
    <mergeCell ref="D22:E24"/>
    <mergeCell ref="F22:G24"/>
    <mergeCell ref="H22:I24"/>
    <mergeCell ref="J22:J24"/>
    <mergeCell ref="K22:K24"/>
    <mergeCell ref="L22:M24"/>
    <mergeCell ref="B23:C23"/>
    <mergeCell ref="B24:C24"/>
    <mergeCell ref="A25:A26"/>
    <mergeCell ref="B25:C26"/>
    <mergeCell ref="D25:E26"/>
    <mergeCell ref="F25:G26"/>
    <mergeCell ref="H25:I26"/>
    <mergeCell ref="J25:J26"/>
    <mergeCell ref="K25:K26"/>
    <mergeCell ref="L25:M26"/>
    <mergeCell ref="A27:A28"/>
    <mergeCell ref="B27:C28"/>
    <mergeCell ref="D27:E28"/>
    <mergeCell ref="F27:G28"/>
    <mergeCell ref="H27:I28"/>
    <mergeCell ref="J27:J28"/>
    <mergeCell ref="K27:K28"/>
    <mergeCell ref="L27:M28"/>
    <mergeCell ref="B35:D35"/>
    <mergeCell ref="B36:D36"/>
    <mergeCell ref="B38:D38"/>
    <mergeCell ref="B39:D39"/>
    <mergeCell ref="B40:D40"/>
    <mergeCell ref="B41:D41"/>
    <mergeCell ref="B30:D30"/>
    <mergeCell ref="J30:M32"/>
    <mergeCell ref="B31:D31"/>
    <mergeCell ref="B32:D32"/>
    <mergeCell ref="B33:D33"/>
    <mergeCell ref="B34:D34"/>
    <mergeCell ref="J35:N35"/>
    <mergeCell ref="J36:N36"/>
    <mergeCell ref="J37:N37"/>
    <mergeCell ref="B49:C49"/>
    <mergeCell ref="B50:C50"/>
    <mergeCell ref="B51:C51"/>
    <mergeCell ref="B52:C52"/>
    <mergeCell ref="B53:C53"/>
    <mergeCell ref="B55:D55"/>
    <mergeCell ref="B42:D42"/>
    <mergeCell ref="B43:D43"/>
    <mergeCell ref="B44:D44"/>
    <mergeCell ref="A46:C46"/>
    <mergeCell ref="B47:C47"/>
    <mergeCell ref="B48:C48"/>
    <mergeCell ref="B63:D63"/>
    <mergeCell ref="B64:D64"/>
    <mergeCell ref="B65:D65"/>
    <mergeCell ref="B66:D66"/>
    <mergeCell ref="B67:D67"/>
    <mergeCell ref="B56:D56"/>
    <mergeCell ref="B57:D57"/>
    <mergeCell ref="B58:D58"/>
    <mergeCell ref="B59:D59"/>
    <mergeCell ref="B61:D61"/>
    <mergeCell ref="B62:D6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H53"/>
  <sheetViews>
    <sheetView tabSelected="1" topLeftCell="A7" workbookViewId="0">
      <selection activeCell="A31" sqref="A31"/>
    </sheetView>
  </sheetViews>
  <sheetFormatPr defaultRowHeight="15"/>
  <cols>
    <col min="2" max="2" width="55.42578125" customWidth="1"/>
    <col min="4" max="4" width="12.85546875" customWidth="1"/>
    <col min="5" max="5" width="12.7109375" customWidth="1"/>
    <col min="6" max="6" width="13.7109375" customWidth="1"/>
    <col min="7" max="7" width="12.85546875" customWidth="1"/>
    <col min="8" max="8" width="11.7109375" customWidth="1"/>
  </cols>
  <sheetData>
    <row r="3" spans="1:8">
      <c r="A3" s="81"/>
      <c r="B3" s="82"/>
      <c r="C3" s="81"/>
      <c r="D3" s="82"/>
      <c r="E3" s="82"/>
      <c r="F3" s="82"/>
      <c r="G3" s="82"/>
      <c r="H3" s="82"/>
    </row>
    <row r="4" spans="1:8" ht="15.75">
      <c r="A4" s="81"/>
      <c r="B4" s="238" t="s">
        <v>209</v>
      </c>
      <c r="C4" s="238"/>
      <c r="D4" s="238"/>
      <c r="E4" s="238"/>
      <c r="F4" s="238"/>
      <c r="G4" s="238"/>
      <c r="H4" s="238"/>
    </row>
    <row r="5" spans="1:8">
      <c r="A5" s="81"/>
      <c r="B5" s="83" t="s">
        <v>173</v>
      </c>
      <c r="C5" s="84">
        <v>2806.3</v>
      </c>
      <c r="D5" s="83" t="s">
        <v>174</v>
      </c>
      <c r="E5" s="81"/>
      <c r="F5" s="81"/>
      <c r="G5" s="81"/>
      <c r="H5" s="81"/>
    </row>
    <row r="6" spans="1:8">
      <c r="A6" s="85"/>
      <c r="B6" s="83" t="s">
        <v>175</v>
      </c>
      <c r="C6" s="84">
        <v>91</v>
      </c>
      <c r="D6" s="83" t="s">
        <v>176</v>
      </c>
      <c r="E6" s="86"/>
      <c r="F6" s="86"/>
      <c r="G6" s="86"/>
      <c r="H6" s="86"/>
    </row>
    <row r="7" spans="1:8" ht="15.75" thickBot="1">
      <c r="A7" s="81"/>
      <c r="B7" s="239"/>
      <c r="C7" s="239"/>
      <c r="D7" s="239"/>
      <c r="E7" s="239"/>
      <c r="F7" s="239"/>
      <c r="G7" s="239"/>
      <c r="H7" s="239"/>
    </row>
    <row r="8" spans="1:8">
      <c r="A8" s="240" t="s">
        <v>3</v>
      </c>
      <c r="B8" s="242" t="s">
        <v>177</v>
      </c>
      <c r="C8" s="242" t="s">
        <v>178</v>
      </c>
      <c r="D8" s="244" t="s">
        <v>179</v>
      </c>
      <c r="E8" s="242" t="s">
        <v>180</v>
      </c>
      <c r="F8" s="242"/>
      <c r="G8" s="244" t="s">
        <v>181</v>
      </c>
      <c r="H8" s="245" t="s">
        <v>182</v>
      </c>
    </row>
    <row r="9" spans="1:8" ht="60">
      <c r="A9" s="241"/>
      <c r="B9" s="243"/>
      <c r="C9" s="243"/>
      <c r="D9" s="243"/>
      <c r="E9" s="87" t="s">
        <v>183</v>
      </c>
      <c r="F9" s="88" t="s">
        <v>184</v>
      </c>
      <c r="G9" s="243"/>
      <c r="H9" s="246"/>
    </row>
    <row r="10" spans="1:8" ht="15.75" thickBot="1">
      <c r="A10" s="89">
        <v>1</v>
      </c>
      <c r="B10" s="90">
        <v>2</v>
      </c>
      <c r="C10" s="90">
        <v>3</v>
      </c>
      <c r="D10" s="90">
        <v>4</v>
      </c>
      <c r="E10" s="91">
        <v>5</v>
      </c>
      <c r="F10" s="90">
        <v>6</v>
      </c>
      <c r="G10" s="90">
        <v>7</v>
      </c>
      <c r="H10" s="92">
        <v>8</v>
      </c>
    </row>
    <row r="11" spans="1:8" ht="15.75" thickTop="1">
      <c r="A11" s="93">
        <v>1</v>
      </c>
      <c r="B11" s="94" t="s">
        <v>185</v>
      </c>
      <c r="C11" s="95" t="s">
        <v>186</v>
      </c>
      <c r="D11" s="96">
        <v>47.69</v>
      </c>
      <c r="E11" s="97">
        <v>243.59</v>
      </c>
      <c r="F11" s="98">
        <v>226.3</v>
      </c>
      <c r="G11" s="99">
        <f>E11-F11</f>
        <v>17.289999999999992</v>
      </c>
      <c r="H11" s="100">
        <f>D11+E11-F11+H12</f>
        <v>82.869999999999948</v>
      </c>
    </row>
    <row r="12" spans="1:8">
      <c r="A12" s="93">
        <v>2</v>
      </c>
      <c r="B12" s="94" t="s">
        <v>187</v>
      </c>
      <c r="C12" s="95" t="s">
        <v>186</v>
      </c>
      <c r="D12" s="96">
        <v>11.11</v>
      </c>
      <c r="E12" s="97">
        <v>92.71</v>
      </c>
      <c r="F12" s="98">
        <v>85.93</v>
      </c>
      <c r="G12" s="99">
        <f>E12-F12</f>
        <v>6.7799999999999869</v>
      </c>
      <c r="H12" s="100">
        <f t="shared" ref="H12:H21" si="0">D12+E12-F12</f>
        <v>17.889999999999986</v>
      </c>
    </row>
    <row r="13" spans="1:8">
      <c r="A13" s="93">
        <v>3</v>
      </c>
      <c r="B13" s="94" t="s">
        <v>33</v>
      </c>
      <c r="C13" s="95" t="s">
        <v>186</v>
      </c>
      <c r="D13" s="96">
        <v>23.26</v>
      </c>
      <c r="E13" s="97">
        <v>134.04</v>
      </c>
      <c r="F13" s="98">
        <v>124.79</v>
      </c>
      <c r="G13" s="99">
        <f t="shared" ref="G13:G21" si="1">E13-F13</f>
        <v>9.2499999999999858</v>
      </c>
      <c r="H13" s="100">
        <f t="shared" si="0"/>
        <v>32.509999999999977</v>
      </c>
    </row>
    <row r="14" spans="1:8">
      <c r="A14" s="93">
        <v>4</v>
      </c>
      <c r="B14" s="101" t="s">
        <v>188</v>
      </c>
      <c r="C14" s="95" t="s">
        <v>186</v>
      </c>
      <c r="D14" s="96">
        <v>15.9</v>
      </c>
      <c r="E14" s="97">
        <v>87.06</v>
      </c>
      <c r="F14" s="98">
        <v>81.510000000000005</v>
      </c>
      <c r="G14" s="99">
        <f t="shared" si="1"/>
        <v>5.5499999999999972</v>
      </c>
      <c r="H14" s="100">
        <f t="shared" si="0"/>
        <v>21.450000000000003</v>
      </c>
    </row>
    <row r="15" spans="1:8">
      <c r="A15" s="93">
        <v>5</v>
      </c>
      <c r="B15" s="101" t="s">
        <v>189</v>
      </c>
      <c r="C15" s="95" t="s">
        <v>186</v>
      </c>
      <c r="D15" s="96">
        <v>10.63</v>
      </c>
      <c r="E15" s="97">
        <v>59.95</v>
      </c>
      <c r="F15" s="98">
        <v>55.81</v>
      </c>
      <c r="G15" s="99">
        <f t="shared" si="1"/>
        <v>4.1400000000000006</v>
      </c>
      <c r="H15" s="100">
        <f t="shared" si="0"/>
        <v>14.769999999999996</v>
      </c>
    </row>
    <row r="16" spans="1:8">
      <c r="A16" s="93">
        <v>6</v>
      </c>
      <c r="B16" s="101" t="s">
        <v>190</v>
      </c>
      <c r="C16" s="95" t="s">
        <v>186</v>
      </c>
      <c r="D16" s="96">
        <v>5.51</v>
      </c>
      <c r="E16" s="97">
        <v>55.52</v>
      </c>
      <c r="F16" s="98">
        <v>48.71</v>
      </c>
      <c r="G16" s="99">
        <f t="shared" si="1"/>
        <v>6.8100000000000023</v>
      </c>
      <c r="H16" s="100">
        <f t="shared" si="0"/>
        <v>12.32</v>
      </c>
    </row>
    <row r="17" spans="1:8">
      <c r="A17" s="93">
        <v>7</v>
      </c>
      <c r="B17" s="101" t="s">
        <v>191</v>
      </c>
      <c r="C17" s="95" t="s">
        <v>186</v>
      </c>
      <c r="D17" s="96">
        <v>2.2599999999999998</v>
      </c>
      <c r="E17" s="97">
        <v>21.12</v>
      </c>
      <c r="F17" s="98">
        <v>19.38</v>
      </c>
      <c r="G17" s="99">
        <f>E17-F17</f>
        <v>1.740000000000002</v>
      </c>
      <c r="H17" s="100">
        <f t="shared" si="0"/>
        <v>4.0000000000000036</v>
      </c>
    </row>
    <row r="18" spans="1:8">
      <c r="A18" s="93">
        <v>8</v>
      </c>
      <c r="B18" s="101" t="s">
        <v>192</v>
      </c>
      <c r="C18" s="95" t="s">
        <v>186</v>
      </c>
      <c r="D18" s="96">
        <v>10.7</v>
      </c>
      <c r="E18" s="97">
        <v>69.040000000000006</v>
      </c>
      <c r="F18" s="98">
        <v>60.84</v>
      </c>
      <c r="G18" s="99">
        <f t="shared" si="1"/>
        <v>8.2000000000000028</v>
      </c>
      <c r="H18" s="100">
        <f t="shared" si="0"/>
        <v>18.900000000000006</v>
      </c>
    </row>
    <row r="19" spans="1:8">
      <c r="A19" s="93">
        <v>9</v>
      </c>
      <c r="B19" s="101" t="s">
        <v>193</v>
      </c>
      <c r="C19" s="95" t="s">
        <v>186</v>
      </c>
      <c r="D19" s="96">
        <v>30.93</v>
      </c>
      <c r="E19" s="97">
        <v>163.68</v>
      </c>
      <c r="F19" s="98">
        <v>152.85</v>
      </c>
      <c r="G19" s="99">
        <f t="shared" si="1"/>
        <v>10.830000000000013</v>
      </c>
      <c r="H19" s="100">
        <f t="shared" si="0"/>
        <v>41.760000000000019</v>
      </c>
    </row>
    <row r="20" spans="1:8">
      <c r="A20" s="93">
        <v>10</v>
      </c>
      <c r="B20" s="101" t="s">
        <v>194</v>
      </c>
      <c r="C20" s="95" t="s">
        <v>186</v>
      </c>
      <c r="D20" s="96">
        <v>10.73</v>
      </c>
      <c r="E20" s="97">
        <v>61.97</v>
      </c>
      <c r="F20" s="98">
        <v>57.89</v>
      </c>
      <c r="G20" s="99">
        <f t="shared" si="1"/>
        <v>4.0799999999999983</v>
      </c>
      <c r="H20" s="100">
        <f t="shared" si="0"/>
        <v>14.810000000000002</v>
      </c>
    </row>
    <row r="21" spans="1:8">
      <c r="A21" s="93">
        <v>11</v>
      </c>
      <c r="B21" s="101" t="s">
        <v>195</v>
      </c>
      <c r="C21" s="95" t="s">
        <v>186</v>
      </c>
      <c r="D21" s="96">
        <v>0.21</v>
      </c>
      <c r="E21" s="97">
        <v>2.67</v>
      </c>
      <c r="F21" s="98">
        <v>2.54</v>
      </c>
      <c r="G21" s="99">
        <f t="shared" si="1"/>
        <v>0.12999999999999989</v>
      </c>
      <c r="H21" s="100">
        <f t="shared" si="0"/>
        <v>0.33999999999999986</v>
      </c>
    </row>
    <row r="22" spans="1:8" ht="15.75" thickBot="1">
      <c r="A22" s="102"/>
      <c r="B22" s="103" t="s">
        <v>196</v>
      </c>
      <c r="C22" s="95" t="s">
        <v>186</v>
      </c>
      <c r="D22" s="104">
        <f>SUM(D11:D21)-D12+D12</f>
        <v>168.93</v>
      </c>
      <c r="E22" s="104">
        <f t="shared" ref="E22:F22" si="2">SUM(E11:E21)-E12+E12</f>
        <v>991.35</v>
      </c>
      <c r="F22" s="104">
        <f t="shared" si="2"/>
        <v>916.55000000000018</v>
      </c>
      <c r="G22" s="104">
        <f>SUM(G11:G21)</f>
        <v>74.799999999999969</v>
      </c>
      <c r="H22" s="105">
        <f>SUM(H11:H21)-H12</f>
        <v>243.7299999999999</v>
      </c>
    </row>
    <row r="23" spans="1:8" ht="15.75" thickBot="1">
      <c r="A23" s="250" t="s">
        <v>197</v>
      </c>
      <c r="B23" s="250"/>
      <c r="C23" s="250"/>
      <c r="D23" s="250"/>
      <c r="E23" s="250"/>
      <c r="F23" s="250"/>
      <c r="G23" s="250"/>
      <c r="H23" s="250"/>
    </row>
    <row r="24" spans="1:8">
      <c r="A24" s="106">
        <v>1</v>
      </c>
      <c r="B24" s="107" t="s">
        <v>198</v>
      </c>
      <c r="C24" s="108" t="s">
        <v>174</v>
      </c>
      <c r="D24" s="251"/>
      <c r="E24" s="251"/>
      <c r="F24" s="251"/>
      <c r="G24" s="251"/>
      <c r="H24" s="109">
        <v>6291.23</v>
      </c>
    </row>
    <row r="25" spans="1:8">
      <c r="A25" s="93">
        <v>2</v>
      </c>
      <c r="B25" s="110" t="s">
        <v>199</v>
      </c>
      <c r="C25" s="111" t="s">
        <v>200</v>
      </c>
      <c r="D25" s="247"/>
      <c r="E25" s="247"/>
      <c r="F25" s="247"/>
      <c r="G25" s="247"/>
      <c r="H25" s="112">
        <v>19993</v>
      </c>
    </row>
    <row r="26" spans="1:8">
      <c r="A26" s="93">
        <v>3</v>
      </c>
      <c r="B26" s="110" t="s">
        <v>201</v>
      </c>
      <c r="C26" s="111" t="s">
        <v>202</v>
      </c>
      <c r="D26" s="247"/>
      <c r="E26" s="247"/>
      <c r="F26" s="247"/>
      <c r="G26" s="247"/>
      <c r="H26" s="112">
        <v>184.7</v>
      </c>
    </row>
    <row r="27" spans="1:8">
      <c r="A27" s="93">
        <v>4</v>
      </c>
      <c r="B27" s="110" t="s">
        <v>203</v>
      </c>
      <c r="C27" s="111" t="s">
        <v>202</v>
      </c>
      <c r="D27" s="247"/>
      <c r="E27" s="247"/>
      <c r="F27" s="247"/>
      <c r="G27" s="247"/>
      <c r="H27" s="112">
        <v>20.6</v>
      </c>
    </row>
    <row r="28" spans="1:8">
      <c r="A28" s="93">
        <v>5</v>
      </c>
      <c r="B28" s="110" t="s">
        <v>204</v>
      </c>
      <c r="C28" s="111" t="s">
        <v>205</v>
      </c>
      <c r="D28" s="247"/>
      <c r="E28" s="247"/>
      <c r="F28" s="247"/>
      <c r="G28" s="247"/>
      <c r="H28" s="112">
        <v>38</v>
      </c>
    </row>
    <row r="29" spans="1:8" ht="15.75" thickBot="1">
      <c r="A29" s="113">
        <v>6</v>
      </c>
      <c r="B29" s="114" t="s">
        <v>206</v>
      </c>
      <c r="C29" s="115" t="s">
        <v>205</v>
      </c>
      <c r="D29" s="248"/>
      <c r="E29" s="248"/>
      <c r="F29" s="248"/>
      <c r="G29" s="248"/>
      <c r="H29" s="116">
        <v>38</v>
      </c>
    </row>
    <row r="30" spans="1:8">
      <c r="A30" s="249"/>
      <c r="B30" s="249"/>
      <c r="C30" s="249"/>
      <c r="D30" s="249"/>
      <c r="E30" s="249"/>
      <c r="F30" s="249"/>
      <c r="G30" s="249"/>
      <c r="H30" s="249"/>
    </row>
    <row r="31" spans="1:8" ht="15.75" thickBot="1">
      <c r="A31" s="139"/>
      <c r="B31" s="139"/>
      <c r="C31" s="139"/>
      <c r="D31" s="139"/>
      <c r="E31" s="139"/>
      <c r="F31" s="139"/>
      <c r="G31" s="139"/>
      <c r="H31" s="139"/>
    </row>
    <row r="32" spans="1:8">
      <c r="A32" s="51" t="s">
        <v>3</v>
      </c>
      <c r="B32" s="153" t="s">
        <v>210</v>
      </c>
      <c r="C32" s="153"/>
      <c r="D32" s="153"/>
      <c r="E32" s="153"/>
      <c r="F32" s="61" t="s">
        <v>5</v>
      </c>
      <c r="G32" s="82"/>
      <c r="H32" s="82"/>
    </row>
    <row r="33" spans="1:8">
      <c r="A33" s="53">
        <v>1</v>
      </c>
      <c r="B33" s="154" t="s">
        <v>154</v>
      </c>
      <c r="C33" s="154"/>
      <c r="D33" s="154"/>
      <c r="E33" s="154"/>
      <c r="F33" s="62">
        <v>2.61</v>
      </c>
      <c r="G33" s="82"/>
      <c r="H33" s="82"/>
    </row>
    <row r="34" spans="1:8" ht="15" customHeight="1">
      <c r="A34" s="63">
        <v>2</v>
      </c>
      <c r="B34" s="155" t="s">
        <v>155</v>
      </c>
      <c r="C34" s="156"/>
      <c r="D34" s="156"/>
      <c r="E34" s="157"/>
      <c r="F34" s="64">
        <v>1.05</v>
      </c>
      <c r="G34" s="82"/>
      <c r="H34" s="82"/>
    </row>
    <row r="35" spans="1:8">
      <c r="A35" s="63">
        <v>3</v>
      </c>
      <c r="B35" s="155" t="s">
        <v>156</v>
      </c>
      <c r="C35" s="156"/>
      <c r="D35" s="156"/>
      <c r="E35" s="157"/>
      <c r="F35" s="64">
        <v>2.42</v>
      </c>
      <c r="G35" s="82"/>
      <c r="H35" s="82"/>
    </row>
    <row r="36" spans="1:8">
      <c r="A36" s="63">
        <v>5</v>
      </c>
      <c r="B36" s="155" t="s">
        <v>163</v>
      </c>
      <c r="C36" s="156"/>
      <c r="D36" s="156"/>
      <c r="E36" s="157"/>
      <c r="F36" s="64">
        <v>11.21</v>
      </c>
      <c r="G36" s="82"/>
      <c r="H36" s="82"/>
    </row>
    <row r="37" spans="1:8" ht="15" customHeight="1">
      <c r="A37" s="63"/>
      <c r="B37" s="155"/>
      <c r="C37" s="156"/>
      <c r="D37" s="156"/>
      <c r="E37" s="157"/>
      <c r="F37" s="64"/>
      <c r="G37" s="82"/>
      <c r="H37" s="82"/>
    </row>
    <row r="38" spans="1:8">
      <c r="A38" s="63"/>
      <c r="B38" s="155"/>
      <c r="C38" s="156"/>
      <c r="D38" s="156"/>
      <c r="E38" s="157"/>
      <c r="F38" s="64"/>
      <c r="G38" s="82"/>
      <c r="H38" s="82"/>
    </row>
    <row r="39" spans="1:8" ht="15.75" thickBot="1">
      <c r="A39" s="65"/>
      <c r="B39" s="158" t="s">
        <v>29</v>
      </c>
      <c r="C39" s="159"/>
      <c r="D39" s="159"/>
      <c r="E39" s="159"/>
      <c r="F39" s="66">
        <f>F38+F37+F36+F35+F34+F33</f>
        <v>17.290000000000003</v>
      </c>
      <c r="G39" s="82"/>
      <c r="H39" s="82"/>
    </row>
    <row r="40" spans="1:8" ht="15.75" thickBot="1">
      <c r="A40" s="125"/>
      <c r="B40" s="126" t="s">
        <v>223</v>
      </c>
      <c r="C40" s="127"/>
      <c r="D40" s="128"/>
      <c r="E40" s="129"/>
      <c r="F40" s="66"/>
      <c r="G40" s="82"/>
      <c r="H40" s="82"/>
    </row>
    <row r="41" spans="1:8" ht="15.75" thickBot="1">
      <c r="A41" s="130"/>
      <c r="B41" s="131" t="s">
        <v>228</v>
      </c>
      <c r="C41" s="132" t="s">
        <v>186</v>
      </c>
      <c r="D41" s="133"/>
      <c r="E41" s="134">
        <v>27.6</v>
      </c>
      <c r="F41" s="66"/>
      <c r="G41" s="82"/>
      <c r="H41" s="82"/>
    </row>
    <row r="42" spans="1:8" ht="15.75" thickBot="1">
      <c r="A42" s="135"/>
      <c r="B42" s="136" t="s">
        <v>229</v>
      </c>
      <c r="C42" s="132" t="s">
        <v>186</v>
      </c>
      <c r="D42" s="137"/>
      <c r="E42" s="138">
        <v>23.06</v>
      </c>
      <c r="F42" s="66"/>
      <c r="G42" s="82"/>
      <c r="H42" s="82"/>
    </row>
    <row r="43" spans="1:8" ht="15.75" thickBot="1">
      <c r="A43" s="113"/>
      <c r="B43" s="114" t="s">
        <v>207</v>
      </c>
      <c r="C43" s="108" t="s">
        <v>186</v>
      </c>
      <c r="D43" s="117"/>
      <c r="E43" s="116">
        <v>5.55</v>
      </c>
      <c r="F43" s="66"/>
      <c r="G43" s="82"/>
      <c r="H43" s="82"/>
    </row>
    <row r="44" spans="1:8" ht="15.75" thickBot="1">
      <c r="A44" s="113"/>
      <c r="B44" s="120" t="s">
        <v>87</v>
      </c>
      <c r="C44" s="108" t="s">
        <v>186</v>
      </c>
      <c r="D44" s="117"/>
      <c r="E44" s="118">
        <f>E41+E42+E43</f>
        <v>56.209999999999994</v>
      </c>
      <c r="F44" s="82"/>
      <c r="G44" s="82"/>
      <c r="H44" s="82"/>
    </row>
    <row r="45" spans="1:8" ht="15.75" thickBot="1">
      <c r="A45" s="113"/>
      <c r="B45" s="120"/>
      <c r="C45" s="108"/>
      <c r="D45" s="117"/>
      <c r="E45" s="118"/>
      <c r="F45" s="82"/>
      <c r="G45" s="82"/>
      <c r="H45" s="82"/>
    </row>
    <row r="46" spans="1:8" ht="15.75" thickBot="1">
      <c r="A46" s="113"/>
      <c r="B46" s="120" t="s">
        <v>208</v>
      </c>
      <c r="C46" s="121" t="s">
        <v>186</v>
      </c>
      <c r="D46" s="120"/>
      <c r="E46" s="118">
        <v>-19.47</v>
      </c>
      <c r="F46" s="119"/>
      <c r="G46" s="119"/>
      <c r="H46" s="119"/>
    </row>
    <row r="47" spans="1:8" ht="15.75" thickBot="1">
      <c r="A47" s="113"/>
      <c r="B47" s="120" t="s">
        <v>230</v>
      </c>
      <c r="C47" s="121" t="s">
        <v>186</v>
      </c>
      <c r="D47" s="120"/>
      <c r="E47" s="122">
        <f>F12</f>
        <v>85.93</v>
      </c>
    </row>
    <row r="48" spans="1:8" ht="15.75" thickBot="1">
      <c r="A48" s="113"/>
      <c r="B48" s="120" t="s">
        <v>231</v>
      </c>
      <c r="C48" s="121" t="s">
        <v>186</v>
      </c>
      <c r="D48" s="120"/>
      <c r="E48" s="123">
        <v>76.5</v>
      </c>
    </row>
    <row r="49" spans="1:5" ht="15.75" thickBot="1">
      <c r="A49" s="113"/>
      <c r="B49" s="120" t="s">
        <v>211</v>
      </c>
      <c r="C49" s="121" t="s">
        <v>186</v>
      </c>
      <c r="D49" s="120"/>
      <c r="E49" s="122">
        <f>E46+E48-E47</f>
        <v>-28.900000000000006</v>
      </c>
    </row>
    <row r="53" spans="1:5">
      <c r="B53" s="252" t="s">
        <v>232</v>
      </c>
      <c r="C53" s="252"/>
      <c r="D53" s="252"/>
    </row>
  </sheetData>
  <mergeCells count="26">
    <mergeCell ref="B37:E37"/>
    <mergeCell ref="B38:E38"/>
    <mergeCell ref="B39:E39"/>
    <mergeCell ref="B35:E35"/>
    <mergeCell ref="B53:D53"/>
    <mergeCell ref="D24:G24"/>
    <mergeCell ref="D25:G25"/>
    <mergeCell ref="D26:G26"/>
    <mergeCell ref="D27:G27"/>
    <mergeCell ref="B36:E36"/>
    <mergeCell ref="B34:E34"/>
    <mergeCell ref="B4:H4"/>
    <mergeCell ref="B7:H7"/>
    <mergeCell ref="A8:A9"/>
    <mergeCell ref="B8:B9"/>
    <mergeCell ref="C8:C9"/>
    <mergeCell ref="D8:D9"/>
    <mergeCell ref="E8:F8"/>
    <mergeCell ref="G8:G9"/>
    <mergeCell ref="H8:H9"/>
    <mergeCell ref="D28:G28"/>
    <mergeCell ref="D29:G29"/>
    <mergeCell ref="A30:H30"/>
    <mergeCell ref="B32:E32"/>
    <mergeCell ref="B33:E33"/>
    <mergeCell ref="A23:H23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2014-03-04T22:28:26Z</dcterms:modified>
</cp:coreProperties>
</file>